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28680" yWindow="65416" windowWidth="29040" windowHeight="15840" activeTab="0"/>
  </bookViews>
  <sheets>
    <sheet name="Operating Financial Plan" sheetId="1" r:id="rId1"/>
  </sheets>
  <externalReferences>
    <externalReference r:id="rId4"/>
    <externalReference r:id="rId5"/>
    <externalReference r:id="rId6"/>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sfda" localSheetId="0" hidden="1">{"NonWhole",#N/A,FALSE,"ReorgRevisted"}</definedName>
    <definedName name="asfda" hidden="1">{"NonWhole",#N/A,FALSE,"ReorgRevisted"}</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entral_Rate_Categories">'[1]OTHER_LOOKUPS'!$G$6:$G$9</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ntract_Account_Types">'[1]OTHER_LOOKUPS'!$C$6:$C$8</definedName>
    <definedName name="criminal" localSheetId="0" hidden="1">{"NonWhole",#N/A,FALSE,"ReorgRevisted"}</definedName>
    <definedName name="criminal" hidden="1">{"NonWhole",#N/A,FALSE,"ReorgRevisted"}</definedName>
    <definedName name="CXAgncy09">'[2]09 REQ Sum Corrected 6-24-08'!$D$7:$D$9,'[2]09 REQ Sum Corrected 6-24-08'!$D$13,'[2]09 REQ Sum Corrected 6-24-08'!$D$17:$D$20</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dd.ext" localSheetId="0" hidden="1">{"NonWhole",#N/A,FALSE,"ReorgRevisted"}</definedName>
    <definedName name="ddd.ext" hidden="1">{"NonWhole",#N/A,FALSE,"ReorgRevisted"}</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Expenditure_Types">'[1]OTHER_LOOKUPS'!$E$6:$E$18</definedName>
    <definedName name="FinPlan" localSheetId="0" hidden="1">{"Whole",#N/A,FALSE,"ReorgRevisted"}</definedName>
    <definedName name="FinPlan" hidden="1">{"Whole",#N/A,FALSE,"ReorgRevisted"}</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r" localSheetId="0" hidden="1">{"NonWhole",#N/A,FALSE,"ReorgRevisted"}</definedName>
    <definedName name="fr" hidden="1">{"NonWhole",#N/A,FALSE,"ReorgRevisted"}</definedName>
    <definedName name="FS" localSheetId="0" hidden="1">{"Dis",#N/A,FALSE,"ReorgRevisted"}</definedName>
    <definedName name="FS" hidden="1">{"Dis",#N/A,FALSE,"ReorgRevisted"}</definedName>
    <definedName name="gg" localSheetId="0" hidden="1">{"Dis",#N/A,FALSE,"ReorgRevisted"}</definedName>
    <definedName name="gg" hidden="1">{"Dis",#N/A,FALSE,"ReorgRevisted"}</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mental" localSheetId="0" hidden="1">{"NonWhole",#N/A,FALSE,"ReorgRevisted"}</definedName>
    <definedName name="mental" hidden="1">{"NonWhole",#N/A,FALSE,"ReorgRevisted"}</definedName>
    <definedName name="ob" localSheetId="0" hidden="1">{"cxtransfer",#N/A,FALSE,"ReorgRevisted"}</definedName>
    <definedName name="ob" hidden="1">{"cxtransfer",#N/A,FALSE,"ReorgRevisted"}</definedName>
    <definedName name="p" localSheetId="0" hidden="1">{"Dis",#N/A,FALSE,"ReorgRevisted"}</definedName>
    <definedName name="p" hidden="1">{"Dis",#N/A,FALSE,"ReorgRevisted"}</definedName>
    <definedName name="Position_Titles">'[1]POSITION_LOOKUP'!$A$5:$A$200</definedName>
    <definedName name="_xlnm.Print_Area" localSheetId="0">'Operating Financial Plan'!$A$1:$H$44</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re" localSheetId="0" hidden="1">{"Dis",#N/A,FALSE,"ReorgRevisted"}</definedName>
    <definedName name="re" hidden="1">{"Dis",#N/A,FALSE,"ReorgRevisted"}</definedName>
    <definedName name="Reference">'[3]Appro_Sections'!$B$7:$N$137</definedName>
    <definedName name="rename" localSheetId="0" hidden="1">{"NonWhole",#N/A,FALSE,"ReorgRevisted"}</definedName>
    <definedName name="rename" hidden="1">{"NonWhole",#N/A,FALSE,"ReorgRevisted"}</definedName>
    <definedName name="Revenue_Types">'[1]OTHER_LOOKUPS'!$A$6:$A$12</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teps" localSheetId="0" hidden="1">{"cxtransfer",#N/A,FALSE,"ReorgRevisted"}</definedName>
    <definedName name="steps" hidden="1">{"cxtransfer",#N/A,FALSE,"ReorgRevisted"}</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_1_Extended_FICA">'[1]CONFIG'!$C$11</definedName>
    <definedName name="Year_1_Extended_FICA_Threshold">'[1]CONFIG'!$C$13</definedName>
    <definedName name="Year_1_FICA">'[1]CONFIG'!$C$9</definedName>
    <definedName name="Year_1_Industrial">'[1]CONFIG'!$C$22</definedName>
    <definedName name="Year_1_Medical">'[1]CONFIG'!$C$16</definedName>
    <definedName name="Year_1_Name">'[1]CONFIG'!$C$3</definedName>
    <definedName name="Year_1_Paid_Parental_Leave">'[1]CONFIG'!$C$27</definedName>
    <definedName name="Year_1_Retirement">'[1]CONFIG'!$C$19</definedName>
    <definedName name="Year_2_Cost_of_Living_Adjustment">'[1]CONFIG'!$C$25</definedName>
    <definedName name="Year_2_Extended_FICA">'[1]CONFIG'!$C$12</definedName>
    <definedName name="Year_2_Extended_FICA_Threshold">'[1]CONFIG'!$C$14</definedName>
    <definedName name="Year_2_FICA">'[1]CONFIG'!$C$10</definedName>
    <definedName name="Year_2_Industrial">'[1]CONFIG'!$C$23</definedName>
    <definedName name="Year_2_Medical">'[1]CONFIG'!$C$17</definedName>
    <definedName name="Year_2_Name">'[1]CONFIG'!$C$4</definedName>
    <definedName name="Year_2_Paid_Parental_Leave">'[1]CONFIG'!$C$28</definedName>
    <definedName name="Year_2_Retirement">'[1]CONFIG'!$C$20</definedName>
    <definedName name="yes" localSheetId="0" hidden="1">{"Dis",#N/A,FALSE,"ReorgRevisted"}</definedName>
    <definedName name="yes" hidden="1">{"Dis",#N/A,FALSE,"ReorgRevisted"}</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<sst xmlns="http://schemas.openxmlformats.org/spreadsheetml/2006/main" count="52" uniqueCount="52">
  <si>
    <t>Best Starts for Kids / 000001480</t>
  </si>
  <si>
    <t>HIDDEN COLUMNS - for PSB Variance Analysis</t>
  </si>
  <si>
    <t>Category</t>
  </si>
  <si>
    <t>2021-2022 Current Budget</t>
  </si>
  <si>
    <t>2021-2022 Biennial-to-Date Actuals</t>
  </si>
  <si>
    <t>2021-2022 Estimated</t>
  </si>
  <si>
    <t>2023-2024 Projected</t>
  </si>
  <si>
    <t>2025-2026 Projected</t>
  </si>
  <si>
    <t>Diff: Actuals to Current Budget</t>
  </si>
  <si>
    <t>BTD Actuals as Percent of Current Budget</t>
  </si>
  <si>
    <t>Diff: Estimated to Current Budget</t>
  </si>
  <si>
    <t>Estimated as Percent of Current Budget</t>
  </si>
  <si>
    <t xml:space="preserve">Beginning Fund Balance </t>
  </si>
  <si>
    <t>Revenues</t>
  </si>
  <si>
    <t>Federal</t>
  </si>
  <si>
    <t>State</t>
  </si>
  <si>
    <t>Local</t>
  </si>
  <si>
    <t>General Fund</t>
  </si>
  <si>
    <t>Intragovernmental</t>
  </si>
  <si>
    <t>Interfund Transfers</t>
  </si>
  <si>
    <t>Other</t>
  </si>
  <si>
    <t>Total Revenues</t>
  </si>
  <si>
    <t xml:space="preserve">Expenditures </t>
  </si>
  <si>
    <t>Salaries, Wages &amp; Benefits</t>
  </si>
  <si>
    <t>Supplies</t>
  </si>
  <si>
    <t>Other Operating Charges</t>
  </si>
  <si>
    <t>Central Rates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</si>
  <si>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</si>
  <si>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</si>
  <si>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</si>
  <si>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</si>
  <si>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</si>
  <si>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t>Reserves</t>
  </si>
  <si>
    <t>Youth and Family Homelessness Reserve</t>
  </si>
  <si>
    <t>Rainy Day Reserve (90 days)</t>
  </si>
  <si>
    <t>Total Reserves</t>
  </si>
  <si>
    <t xml:space="preserve">Reserve Shortfall </t>
  </si>
  <si>
    <t>Ending Undesignated Fund Balance</t>
  </si>
  <si>
    <t xml:space="preserve">Financial Plan Notes </t>
  </si>
  <si>
    <t>2021-2022 Adopted Budget</t>
  </si>
  <si>
    <t>2019-2020 Actuals</t>
  </si>
  <si>
    <t>2027-2028 Projected</t>
  </si>
  <si>
    <t>Committed Projects</t>
  </si>
  <si>
    <r>
      <t>Interfund Transfers</t>
    </r>
    <r>
      <rPr>
        <vertAlign val="superscript"/>
        <sz val="12"/>
        <rFont val="Calibri"/>
        <family val="2"/>
        <scheme val="minor"/>
      </rPr>
      <t>1</t>
    </r>
  </si>
  <si>
    <r>
      <rPr>
        <u val="single"/>
        <sz val="11"/>
        <rFont val="Calibri"/>
        <family val="2"/>
        <scheme val="minor"/>
      </rPr>
      <t xml:space="preserve">Reserve Notes: </t>
    </r>
    <r>
      <rPr>
        <sz val="11"/>
        <rFont val="Calibri"/>
        <family val="2"/>
        <scheme val="minor"/>
      </rPr>
      <t xml:space="preserve">
Committed projects include estimate of expenditures contracted for 2019-2020 that will be unspent and carry forward to 2021.                                                                                           The Rainy Day Reserve represents 90 days of estimated expenditures, not including capital contributions                                                                                                                                                                                                                                                                                                                                                                                                      </t>
    </r>
  </si>
  <si>
    <r>
      <t>Special Contra</t>
    </r>
    <r>
      <rPr>
        <vertAlign val="superscript"/>
        <sz val="12"/>
        <rFont val="Calibri"/>
        <family val="2"/>
        <scheme val="minor"/>
      </rPr>
      <t>2</t>
    </r>
  </si>
  <si>
    <t>Capital Project Contributions</t>
  </si>
  <si>
    <t>2019-2020 Actuals reflect the actuals through 12/31/2020 as of 3/24/2021 
2021-2022 revenue and expenditure inflation assumptions are consistent with the July 2021 OEFA forecast, the 2021 revised budget including the first omnibus, and the proposed implementation plan for the Best Starts for Kids 2022-2027 levy.</t>
  </si>
  <si>
    <r>
      <rPr>
        <u val="single"/>
        <sz val="11"/>
        <rFont val="Calibri"/>
        <family val="2"/>
        <scheme val="minor"/>
      </rPr>
      <t xml:space="preserve">Revenues Notes: </t>
    </r>
    <r>
      <rPr>
        <sz val="11"/>
        <rFont val="Calibri"/>
        <family val="2"/>
        <scheme val="minor"/>
      </rPr>
      <t xml:space="preserve">
BSK fund revenue estimates based on July 2021 OEFA.The revenue and expenditure estimates listed in this financial plan reflect the proposed levy rate, the Assessed Valuation (taxable), and the projected AV growth rate based on the March 2021 forecast from the King County Office of Economic and Financial Analysis. The revenue also includes estimated revenue from other sources (investment/interest income) in the amount of $500k/yr.</t>
    </r>
  </si>
  <si>
    <r>
      <rPr>
        <u val="single"/>
        <sz val="11"/>
        <rFont val="Calibri"/>
        <family val="2"/>
        <scheme val="minor"/>
      </rPr>
      <t xml:space="preserve">Expenditure Notes: </t>
    </r>
    <r>
      <rPr>
        <sz val="11"/>
        <rFont val="Calibri"/>
        <family val="2"/>
        <scheme val="minor"/>
      </rPr>
      <t xml:space="preserve">
Actuals are through March 2021
Expenditures 2022-2027 are reflective of the proposed implementation plan for the Best Starts for Kids 2022-2027 levy                
1: Capital project contributions are not included in the Reserve calculation.                                                                                                                                                                                   2: The Special Contra was used as a placeholder in the 2021-2022 Adopted Budget to remove 2022 budget authority from the BSK Adopted budget until the levy was formally renewed by voters. The net expenditure budget in 2021-2022 Adopted and Current Budget columns represents only calendar year 2021 budgeted amounts.
                                                                                                                                                                                                                           </t>
    </r>
  </si>
  <si>
    <t>Last Updated by DCHS Staff on 7/20/2021</t>
  </si>
  <si>
    <t>2021 - 2022 Executive Proposed Financial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</si>
</sst>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0.0%"/>
  </numFmts>
  <fonts count="12">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sz val="12"/>
      <name val="Calibri"/>
      <family val="2"/>
      <scheme val="minor"/>
    </font>
    <font>
      <b/>
      <vertAlign val="superscript"/>
      <sz val="12"/>
      <name val="Calibri"/>
      <family val="2"/>
      <scheme val="minor"/>
    </font>
    <font>
      <sz val="11"/>
      <name val="Calibri"/>
      <family val="2"/>
      <scheme val="minor"/>
    </font>
    <font>
      <u val="single"/>
      <sz val="11"/>
      <name val="Calibri"/>
      <family val="2"/>
      <scheme val="minor"/>
    </font>
    <font>
      <vertAlign val="superscript"/>
      <sz val="12"/>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6" fillId="0" borderId="0">
      <alignment/>
      <protection/>
    </xf>
    <xf numFmtId="43"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cellStyleXfs>
  <cellXfs count="113">
    <xf numFmtId="0" fontId="0" fillId="0" borderId="0" xfId="0"/>
    <xf numFmtId="0" fontId="0" fillId="2" borderId="0" xfId="20" applyFill="1">
      <alignment/>
      <protection/>
    </xf>
    <xf numFmtId="0" fontId="0" fillId="2" borderId="0" xfId="20" applyFill="1" applyProtection="1">
      <alignment/>
      <protection locked="0"/>
    </xf>
    <xf numFmtId="0" fontId="0" fillId="0" borderId="0" xfId="20" applyProtection="1">
      <alignment/>
      <protection locked="0"/>
    </xf>
    <xf numFmtId="0" fontId="5" fillId="2" borderId="0" xfId="20" applyFont="1" applyFill="1" applyAlignment="1">
      <alignment horizontal="center"/>
      <protection/>
    </xf>
    <xf numFmtId="37" fontId="5" fillId="2" borderId="1" xfId="21" applyFont="1" applyFill="1" applyBorder="1" applyAlignment="1">
      <alignment horizontal="left" wrapText="1"/>
      <protection/>
    </xf>
    <xf numFmtId="37" fontId="5" fillId="2" borderId="2" xfId="21" applyFont="1" applyFill="1" applyBorder="1" applyAlignment="1">
      <alignment horizontal="center" wrapText="1"/>
      <protection/>
    </xf>
    <xf numFmtId="37" fontId="5" fillId="2" borderId="1" xfId="21" applyFont="1" applyFill="1" applyBorder="1" applyAlignment="1">
      <alignment horizontal="center" wrapText="1"/>
      <protection/>
    </xf>
    <xf numFmtId="37" fontId="5" fillId="0" borderId="1" xfId="21" applyFont="1" applyBorder="1" applyAlignment="1">
      <alignment horizontal="center" wrapText="1"/>
      <protection/>
    </xf>
    <xf numFmtId="37" fontId="5" fillId="2" borderId="3" xfId="21" applyFont="1" applyFill="1" applyBorder="1" applyAlignment="1" applyProtection="1">
      <alignment horizontal="center" wrapText="1"/>
      <protection locked="0"/>
    </xf>
    <xf numFmtId="37" fontId="5" fillId="2" borderId="4" xfId="21" applyFont="1" applyFill="1" applyBorder="1" applyAlignment="1" applyProtection="1">
      <alignment horizontal="center" wrapText="1"/>
      <protection locked="0"/>
    </xf>
    <xf numFmtId="37" fontId="5" fillId="2" borderId="5" xfId="21" applyFont="1" applyFill="1" applyBorder="1" applyAlignment="1" applyProtection="1">
      <alignment horizontal="center" wrapText="1"/>
      <protection locked="0"/>
    </xf>
    <xf numFmtId="37" fontId="5" fillId="2" borderId="1" xfId="21" applyFont="1" applyFill="1" applyBorder="1" applyAlignment="1" applyProtection="1">
      <alignment horizontal="left"/>
      <protection locked="0"/>
    </xf>
    <xf numFmtId="164" fontId="5" fillId="2" borderId="1" xfId="22" applyNumberFormat="1" applyFont="1" applyFill="1" applyBorder="1" applyAlignment="1" applyProtection="1">
      <alignment horizontal="right" indent="1"/>
      <protection locked="0"/>
    </xf>
    <xf numFmtId="164" fontId="5" fillId="0" borderId="1" xfId="22" applyNumberFormat="1" applyFont="1" applyBorder="1" applyAlignment="1">
      <alignment horizontal="right" indent="1"/>
    </xf>
    <xf numFmtId="164" fontId="5" fillId="2" borderId="1" xfId="22" applyNumberFormat="1" applyFont="1" applyFill="1" applyBorder="1" applyAlignment="1">
      <alignment horizontal="right" indent="1"/>
    </xf>
    <xf numFmtId="164" fontId="0" fillId="2" borderId="6" xfId="20" applyNumberFormat="1" applyFill="1" applyBorder="1" applyAlignment="1" applyProtection="1">
      <alignment horizontal="right" indent="1"/>
      <protection locked="0"/>
    </xf>
    <xf numFmtId="9" fontId="0" fillId="2" borderId="7" xfId="23" applyFont="1" applyFill="1" applyBorder="1" applyProtection="1">
      <protection locked="0"/>
    </xf>
    <xf numFmtId="165" fontId="0" fillId="0" borderId="0" xfId="23" applyNumberFormat="1" applyFont="1" applyProtection="1">
      <protection locked="0"/>
    </xf>
    <xf numFmtId="37" fontId="5" fillId="2" borderId="5" xfId="21" applyFont="1" applyFill="1" applyBorder="1" applyAlignment="1" applyProtection="1">
      <alignment horizontal="left" vertical="center"/>
      <protection locked="0"/>
    </xf>
    <xf numFmtId="164" fontId="5" fillId="2" borderId="8" xfId="21" applyNumberFormat="1" applyFont="1" applyFill="1" applyBorder="1" applyAlignment="1">
      <alignment horizontal="right" vertical="center" indent="1"/>
      <protection/>
    </xf>
    <xf numFmtId="164" fontId="7" fillId="0" borderId="6" xfId="22" applyNumberFormat="1" applyFont="1" applyBorder="1" applyAlignment="1">
      <alignment horizontal="right" vertical="center" indent="1"/>
    </xf>
    <xf numFmtId="164" fontId="7" fillId="2" borderId="6" xfId="22" applyNumberFormat="1" applyFont="1" applyFill="1" applyBorder="1" applyAlignment="1">
      <alignment horizontal="right" vertical="center" indent="1"/>
    </xf>
    <xf numFmtId="0" fontId="0" fillId="2" borderId="7" xfId="20" applyFill="1" applyBorder="1" applyProtection="1">
      <alignment/>
      <protection locked="0"/>
    </xf>
    <xf numFmtId="37" fontId="7" fillId="2" borderId="5" xfId="21" applyFont="1" applyFill="1" applyBorder="1" applyAlignment="1" applyProtection="1">
      <alignment horizontal="left" vertical="center" indent="1"/>
      <protection locked="0"/>
    </xf>
    <xf numFmtId="164" fontId="7" fillId="0" borderId="5" xfId="22" applyNumberFormat="1" applyFont="1" applyBorder="1" applyAlignment="1">
      <alignment horizontal="right" vertical="center" indent="1"/>
    </xf>
    <xf numFmtId="164" fontId="7" fillId="2" borderId="5" xfId="22" applyNumberFormat="1" applyFont="1" applyFill="1" applyBorder="1" applyAlignment="1">
      <alignment horizontal="right" vertical="center" indent="1"/>
    </xf>
    <xf numFmtId="164" fontId="0" fillId="2" borderId="5" xfId="20" applyNumberFormat="1" applyFill="1" applyBorder="1" applyAlignment="1" applyProtection="1">
      <alignment horizontal="right" indent="1"/>
      <protection locked="0"/>
    </xf>
    <xf numFmtId="0" fontId="0" fillId="2" borderId="9" xfId="20" applyFill="1" applyBorder="1" applyProtection="1">
      <alignment/>
      <protection locked="0"/>
    </xf>
    <xf numFmtId="164" fontId="7" fillId="2" borderId="8" xfId="21" applyNumberFormat="1" applyFont="1" applyFill="1" applyBorder="1" applyAlignment="1">
      <alignment horizontal="right" vertical="center" indent="1"/>
      <protection/>
    </xf>
    <xf numFmtId="37" fontId="7" fillId="2" borderId="5" xfId="21" applyFont="1" applyFill="1" applyBorder="1" applyAlignment="1" applyProtection="1">
      <alignment horizontal="left"/>
      <protection locked="0"/>
    </xf>
    <xf numFmtId="164" fontId="7" fillId="2" borderId="8" xfId="21" applyNumberFormat="1" applyFont="1" applyFill="1" applyBorder="1" applyAlignment="1" applyProtection="1">
      <alignment horizontal="right" indent="1"/>
      <protection locked="0"/>
    </xf>
    <xf numFmtId="164" fontId="7" fillId="0" borderId="5" xfId="22" applyNumberFormat="1" applyFont="1" applyBorder="1" applyAlignment="1" applyProtection="1">
      <alignment horizontal="right" vertical="center" indent="1"/>
      <protection locked="0"/>
    </xf>
    <xf numFmtId="164" fontId="7" fillId="2" borderId="5" xfId="22" applyNumberFormat="1" applyFont="1" applyFill="1" applyBorder="1" applyAlignment="1" applyProtection="1">
      <alignment horizontal="right" vertical="center" indent="1"/>
      <protection locked="0"/>
    </xf>
    <xf numFmtId="9" fontId="0" fillId="2" borderId="9" xfId="23" applyFont="1" applyFill="1" applyBorder="1" applyProtection="1">
      <protection locked="0"/>
    </xf>
    <xf numFmtId="37" fontId="5" fillId="2" borderId="3" xfId="21" applyFont="1" applyFill="1" applyBorder="1" applyAlignment="1" applyProtection="1">
      <alignment horizontal="left" vertical="center"/>
      <protection locked="0"/>
    </xf>
    <xf numFmtId="164" fontId="5" fillId="2" borderId="10" xfId="22" applyNumberFormat="1" applyFont="1" applyFill="1" applyBorder="1" applyAlignment="1">
      <alignment horizontal="right" vertical="center" indent="1"/>
    </xf>
    <xf numFmtId="164" fontId="5" fillId="0" borderId="10" xfId="22" applyNumberFormat="1" applyFont="1" applyBorder="1" applyAlignment="1">
      <alignment horizontal="right" vertical="center" indent="1"/>
    </xf>
    <xf numFmtId="164" fontId="5" fillId="2" borderId="3" xfId="22" applyNumberFormat="1" applyFont="1" applyFill="1" applyBorder="1" applyAlignment="1">
      <alignment horizontal="right" vertical="center" indent="1"/>
    </xf>
    <xf numFmtId="164" fontId="7" fillId="0" borderId="6" xfId="22" applyNumberFormat="1" applyFont="1" applyBorder="1" applyAlignment="1" applyProtection="1">
      <alignment horizontal="right" vertical="center" indent="1"/>
      <protection locked="0"/>
    </xf>
    <xf numFmtId="164" fontId="7" fillId="2" borderId="6" xfId="22" applyNumberFormat="1" applyFont="1" applyFill="1" applyBorder="1" applyAlignment="1" applyProtection="1">
      <alignment horizontal="right" vertical="center" indent="1"/>
      <protection locked="0"/>
    </xf>
    <xf numFmtId="9" fontId="0" fillId="2" borderId="6" xfId="20" applyNumberFormat="1" applyFill="1" applyBorder="1" applyProtection="1">
      <alignment/>
      <protection locked="0"/>
    </xf>
    <xf numFmtId="37" fontId="7" fillId="2" borderId="5" xfId="21" applyFont="1" applyFill="1" applyBorder="1" applyAlignment="1">
      <alignment horizontal="left"/>
      <protection/>
    </xf>
    <xf numFmtId="9" fontId="0" fillId="2" borderId="5" xfId="20" applyNumberFormat="1" applyFill="1" applyBorder="1" applyProtection="1">
      <alignment/>
      <protection locked="0"/>
    </xf>
    <xf numFmtId="9" fontId="0" fillId="2" borderId="5" xfId="23" applyFont="1" applyFill="1" applyBorder="1" applyProtection="1">
      <protection locked="0"/>
    </xf>
    <xf numFmtId="164" fontId="5" fillId="0" borderId="3" xfId="22" applyNumberFormat="1" applyFont="1" applyBorder="1" applyAlignment="1">
      <alignment horizontal="right" vertical="center" indent="1"/>
    </xf>
    <xf numFmtId="9" fontId="0" fillId="2" borderId="3" xfId="23" applyFont="1" applyFill="1" applyBorder="1" applyProtection="1">
      <protection locked="0"/>
    </xf>
    <xf numFmtId="37" fontId="5" fillId="2" borderId="1" xfId="21" applyFont="1" applyFill="1" applyBorder="1" applyAlignment="1" applyProtection="1">
      <alignment horizontal="left" vertical="center"/>
      <protection locked="0"/>
    </xf>
    <xf numFmtId="164" fontId="5" fillId="2" borderId="1" xfId="21" applyNumberFormat="1" applyFont="1" applyFill="1" applyBorder="1" applyAlignment="1" applyProtection="1">
      <alignment horizontal="right" vertical="center" indent="1"/>
      <protection locked="0"/>
    </xf>
    <xf numFmtId="164" fontId="7" fillId="2" borderId="1" xfId="24" applyNumberFormat="1" applyFont="1" applyFill="1" applyBorder="1" applyAlignment="1" applyProtection="1">
      <alignment horizontal="right" vertical="center" indent="1"/>
      <protection locked="0"/>
    </xf>
    <xf numFmtId="164" fontId="0" fillId="2" borderId="1" xfId="20" applyNumberFormat="1" applyFill="1" applyBorder="1" applyAlignment="1" applyProtection="1">
      <alignment horizontal="right" indent="1"/>
      <protection locked="0"/>
    </xf>
    <xf numFmtId="9" fontId="0" fillId="2" borderId="1" xfId="23" applyFont="1" applyFill="1" applyBorder="1" applyProtection="1">
      <protection locked="0"/>
    </xf>
    <xf numFmtId="164" fontId="5" fillId="2" borderId="5" xfId="21" applyNumberFormat="1" applyFont="1" applyFill="1" applyBorder="1" applyAlignment="1" applyProtection="1">
      <alignment horizontal="right" vertical="center" indent="1"/>
      <protection locked="0"/>
    </xf>
    <xf numFmtId="37" fontId="7" fillId="2" borderId="8" xfId="21" applyFont="1" applyFill="1" applyBorder="1" applyAlignment="1" applyProtection="1" quotePrefix="1">
      <alignment horizontal="left" vertical="center"/>
      <protection locked="0"/>
    </xf>
    <xf numFmtId="164" fontId="7" fillId="0" borderId="8" xfId="21" applyNumberFormat="1" applyFont="1" applyBorder="1" applyAlignment="1" applyProtection="1">
      <alignment horizontal="right" indent="1"/>
      <protection locked="0"/>
    </xf>
    <xf numFmtId="164" fontId="7" fillId="2" borderId="5" xfId="21" applyNumberFormat="1" applyFont="1" applyFill="1" applyBorder="1" applyAlignment="1" applyProtection="1">
      <alignment horizontal="right" indent="1"/>
      <protection locked="0"/>
    </xf>
    <xf numFmtId="164" fontId="0" fillId="2" borderId="3" xfId="20" applyNumberFormat="1" applyFill="1" applyBorder="1" applyAlignment="1" applyProtection="1">
      <alignment horizontal="right" indent="1"/>
      <protection locked="0"/>
    </xf>
    <xf numFmtId="164" fontId="5" fillId="2" borderId="1" xfId="22" applyNumberFormat="1" applyFont="1" applyFill="1" applyBorder="1" applyAlignment="1" quotePrefix="1">
      <alignment horizontal="right" vertical="center" indent="1"/>
    </xf>
    <xf numFmtId="164" fontId="5" fillId="2" borderId="5" xfId="21" applyNumberFormat="1" applyFont="1" applyFill="1" applyBorder="1" applyAlignment="1">
      <alignment horizontal="right" vertical="center" indent="1"/>
      <protection/>
    </xf>
    <xf numFmtId="9" fontId="0" fillId="2" borderId="9" xfId="20" applyNumberFormat="1" applyFill="1" applyBorder="1" applyProtection="1">
      <alignment/>
      <protection locked="0"/>
    </xf>
    <xf numFmtId="164" fontId="7" fillId="2" borderId="9" xfId="22" applyNumberFormat="1" applyFont="1" applyFill="1" applyBorder="1" applyAlignment="1" applyProtection="1">
      <alignment horizontal="right" vertical="center" indent="1"/>
      <protection locked="0"/>
    </xf>
    <xf numFmtId="164" fontId="7" fillId="0" borderId="9" xfId="22" applyNumberFormat="1" applyFont="1" applyBorder="1" applyAlignment="1" applyProtection="1">
      <alignment horizontal="right" vertical="center" indent="1"/>
      <protection locked="0"/>
    </xf>
    <xf numFmtId="37" fontId="7" fillId="2" borderId="5" xfId="21" applyFont="1" applyFill="1" applyBorder="1" applyAlignment="1">
      <alignment horizontal="left" vertical="center"/>
      <protection/>
    </xf>
    <xf numFmtId="164" fontId="7" fillId="2" borderId="5" xfId="24" applyNumberFormat="1" applyFont="1" applyFill="1" applyBorder="1" applyAlignment="1" applyProtection="1">
      <alignment horizontal="right" vertical="center" indent="1"/>
      <protection locked="0"/>
    </xf>
    <xf numFmtId="164" fontId="5" fillId="2" borderId="5" xfId="22" applyNumberFormat="1" applyFont="1" applyFill="1" applyBorder="1" applyAlignment="1">
      <alignment horizontal="right" vertical="center" indent="1"/>
    </xf>
    <xf numFmtId="37" fontId="7" fillId="2" borderId="5" xfId="21" applyFont="1" applyFill="1" applyBorder="1" applyAlignment="1" applyProtection="1">
      <alignment horizontal="left" vertical="center"/>
      <protection locked="0"/>
    </xf>
    <xf numFmtId="164" fontId="7" fillId="2" borderId="5" xfId="21" applyNumberFormat="1" applyFont="1" applyFill="1" applyBorder="1" applyAlignment="1">
      <alignment horizontal="right" vertical="center" indent="1"/>
      <protection/>
    </xf>
    <xf numFmtId="164" fontId="5" fillId="0" borderId="5" xfId="22" applyNumberFormat="1" applyFont="1" applyBorder="1" applyAlignment="1">
      <alignment horizontal="right" vertical="center" indent="1"/>
    </xf>
    <xf numFmtId="164" fontId="5" fillId="2" borderId="3" xfId="21" applyNumberFormat="1" applyFont="1" applyFill="1" applyBorder="1" applyAlignment="1">
      <alignment horizontal="right" vertical="center" indent="1"/>
      <protection/>
    </xf>
    <xf numFmtId="164" fontId="5" fillId="0" borderId="3" xfId="24" applyNumberFormat="1" applyFont="1" applyBorder="1" applyAlignment="1">
      <alignment horizontal="right" vertical="center" indent="1"/>
    </xf>
    <xf numFmtId="164" fontId="5" fillId="2" borderId="3" xfId="24" applyNumberFormat="1" applyFont="1" applyFill="1" applyBorder="1" applyAlignment="1">
      <alignment horizontal="right" vertical="center" indent="1"/>
    </xf>
    <xf numFmtId="164" fontId="5" fillId="2" borderId="1" xfId="24" applyNumberFormat="1" applyFont="1" applyFill="1" applyBorder="1" applyAlignment="1">
      <alignment horizontal="right" vertical="center" indent="1"/>
    </xf>
    <xf numFmtId="9" fontId="0" fillId="2" borderId="11" xfId="23" applyFont="1" applyFill="1" applyBorder="1" applyProtection="1">
      <protection locked="0"/>
    </xf>
    <xf numFmtId="0" fontId="0" fillId="0" borderId="0" xfId="20">
      <alignment/>
      <protection/>
    </xf>
    <xf numFmtId="37" fontId="5" fillId="0" borderId="0" xfId="21" applyFont="1" applyAlignment="1" applyProtection="1">
      <alignment horizontal="left"/>
      <protection locked="0"/>
    </xf>
    <xf numFmtId="37" fontId="5" fillId="0" borderId="0" xfId="21" applyFont="1" applyAlignment="1">
      <alignment horizontal="left"/>
      <protection/>
    </xf>
    <xf numFmtId="37" fontId="7" fillId="0" borderId="0" xfId="21" applyFont="1">
      <alignment/>
      <protection/>
    </xf>
    <xf numFmtId="0" fontId="9" fillId="0" borderId="0" xfId="20" applyFont="1">
      <alignment/>
      <protection/>
    </xf>
    <xf numFmtId="0" fontId="4" fillId="0" borderId="0" xfId="20" applyFont="1">
      <alignment/>
      <protection/>
    </xf>
    <xf numFmtId="0" fontId="9" fillId="0" borderId="0" xfId="20" applyFont="1" applyAlignment="1" applyProtection="1">
      <alignment horizontal="left" vertical="top" wrapText="1"/>
      <protection locked="0"/>
    </xf>
    <xf numFmtId="164" fontId="0" fillId="0" borderId="0" xfId="20" applyNumberFormat="1" applyProtection="1">
      <alignment/>
      <protection locked="0"/>
    </xf>
    <xf numFmtId="43" fontId="0" fillId="0" borderId="0" xfId="20" applyNumberFormat="1" applyProtection="1">
      <alignment/>
      <protection locked="0"/>
    </xf>
    <xf numFmtId="0" fontId="9" fillId="0" borderId="0" xfId="20" applyFont="1" applyAlignment="1" applyProtection="1">
      <alignment horizontal="left" vertical="top" wrapText="1"/>
      <protection locked="0"/>
    </xf>
    <xf numFmtId="0" fontId="5" fillId="2" borderId="0" xfId="20" applyFont="1" applyFill="1" applyAlignment="1" applyProtection="1">
      <alignment horizontal="center"/>
      <protection locked="0"/>
    </xf>
    <xf numFmtId="0" fontId="0" fillId="0" borderId="0" xfId="25" applyAlignment="1">
      <alignment horizontal="left" vertical="top" wrapText="1"/>
      <protection/>
    </xf>
    <xf numFmtId="6" fontId="0" fillId="0" borderId="0" xfId="20" applyNumberFormat="1" applyProtection="1">
      <alignment/>
      <protection locked="0"/>
    </xf>
    <xf numFmtId="37" fontId="5" fillId="0" borderId="1" xfId="21" applyFont="1" applyFill="1" applyBorder="1" applyAlignment="1">
      <alignment horizontal="center" wrapText="1"/>
      <protection/>
    </xf>
    <xf numFmtId="164" fontId="5" fillId="0" borderId="1" xfId="22" applyNumberFormat="1" applyFont="1" applyFill="1" applyBorder="1" applyAlignment="1">
      <alignment horizontal="right" indent="1"/>
    </xf>
    <xf numFmtId="164" fontId="7" fillId="0" borderId="6" xfId="22" applyNumberFormat="1" applyFont="1" applyFill="1" applyBorder="1" applyAlignment="1">
      <alignment horizontal="right" vertical="center" indent="1"/>
    </xf>
    <xf numFmtId="164" fontId="7" fillId="0" borderId="5" xfId="22" applyNumberFormat="1" applyFont="1" applyFill="1" applyBorder="1" applyAlignment="1">
      <alignment horizontal="right" vertical="center" indent="1"/>
    </xf>
    <xf numFmtId="164" fontId="7" fillId="0" borderId="5" xfId="22" applyNumberFormat="1" applyFont="1" applyFill="1" applyBorder="1" applyAlignment="1" applyProtection="1">
      <alignment horizontal="right" vertical="center" indent="1"/>
      <protection locked="0"/>
    </xf>
    <xf numFmtId="164" fontId="5" fillId="0" borderId="10" xfId="22" applyNumberFormat="1" applyFont="1" applyFill="1" applyBorder="1" applyAlignment="1">
      <alignment horizontal="right" vertical="center" indent="1"/>
    </xf>
    <xf numFmtId="164" fontId="7" fillId="0" borderId="6" xfId="22" applyNumberFormat="1" applyFont="1" applyFill="1" applyBorder="1" applyAlignment="1" applyProtection="1">
      <alignment horizontal="right" vertical="center" indent="1"/>
      <protection locked="0"/>
    </xf>
    <xf numFmtId="164" fontId="5" fillId="0" borderId="3" xfId="22" applyNumberFormat="1" applyFont="1" applyFill="1" applyBorder="1" applyAlignment="1">
      <alignment horizontal="right" vertical="center" indent="1"/>
    </xf>
    <xf numFmtId="164" fontId="5" fillId="0" borderId="1" xfId="21" applyNumberFormat="1" applyFont="1" applyFill="1" applyBorder="1" applyAlignment="1" applyProtection="1">
      <alignment horizontal="right" vertical="center" indent="1"/>
      <protection locked="0"/>
    </xf>
    <xf numFmtId="164" fontId="7" fillId="0" borderId="1" xfId="24" applyNumberFormat="1" applyFont="1" applyFill="1" applyBorder="1" applyAlignment="1" applyProtection="1">
      <alignment horizontal="right" vertical="center" indent="1"/>
      <protection locked="0"/>
    </xf>
    <xf numFmtId="164" fontId="7" fillId="0" borderId="8" xfId="21" applyNumberFormat="1" applyFont="1" applyFill="1" applyBorder="1" applyAlignment="1" applyProtection="1">
      <alignment horizontal="right" indent="1"/>
      <protection locked="0"/>
    </xf>
    <xf numFmtId="164" fontId="5" fillId="0" borderId="1" xfId="22" applyNumberFormat="1" applyFont="1" applyFill="1" applyBorder="1" applyAlignment="1" quotePrefix="1">
      <alignment horizontal="right" vertical="center" indent="1"/>
    </xf>
    <xf numFmtId="164" fontId="7" fillId="0" borderId="9" xfId="22" applyNumberFormat="1" applyFont="1" applyFill="1" applyBorder="1" applyAlignment="1" applyProtection="1">
      <alignment horizontal="right" vertical="center" indent="1"/>
      <protection locked="0"/>
    </xf>
    <xf numFmtId="164" fontId="7" fillId="0" borderId="5" xfId="24" applyNumberFormat="1" applyFont="1" applyFill="1" applyBorder="1" applyAlignment="1" applyProtection="1">
      <alignment horizontal="right" vertical="center" indent="1"/>
      <protection locked="0"/>
    </xf>
    <xf numFmtId="164" fontId="5" fillId="0" borderId="5" xfId="22" applyNumberFormat="1" applyFont="1" applyFill="1" applyBorder="1" applyAlignment="1">
      <alignment horizontal="right" vertical="center" indent="1"/>
    </xf>
    <xf numFmtId="164" fontId="5" fillId="0" borderId="3" xfId="24" applyNumberFormat="1" applyFont="1" applyFill="1" applyBorder="1" applyAlignment="1">
      <alignment horizontal="right" vertical="center" indent="1"/>
    </xf>
    <xf numFmtId="164" fontId="5" fillId="0" borderId="1" xfId="24" applyNumberFormat="1" applyFont="1" applyFill="1" applyBorder="1" applyAlignment="1">
      <alignment horizontal="right" vertical="center" indent="1"/>
    </xf>
    <xf numFmtId="164" fontId="5" fillId="0" borderId="1" xfId="24" applyNumberFormat="1" applyFont="1" applyBorder="1" applyAlignment="1" applyProtection="1">
      <alignment horizontal="right" vertical="center" indent="1"/>
      <protection locked="0"/>
    </xf>
    <xf numFmtId="0" fontId="9" fillId="0" borderId="0" xfId="20" applyFont="1" applyAlignment="1" applyProtection="1">
      <alignment horizontal="left" vertical="top" wrapText="1"/>
      <protection locked="0"/>
    </xf>
    <xf numFmtId="0" fontId="2" fillId="0" borderId="0" xfId="20" applyFont="1" applyAlignment="1" applyProtection="1">
      <alignment horizontal="left" vertical="top" wrapText="1"/>
      <protection locked="0"/>
    </xf>
    <xf numFmtId="0" fontId="5" fillId="2" borderId="0" xfId="20" applyFont="1" applyFill="1" applyAlignment="1" applyProtection="1">
      <alignment horizontal="center"/>
      <protection locked="0"/>
    </xf>
    <xf numFmtId="0" fontId="3" fillId="0" borderId="12" xfId="20" applyFont="1" applyBorder="1" applyAlignment="1" applyProtection="1">
      <alignment horizontal="center"/>
      <protection locked="0"/>
    </xf>
    <xf numFmtId="0" fontId="3" fillId="3" borderId="13" xfId="20" applyFont="1" applyFill="1" applyBorder="1" applyAlignment="1" applyProtection="1">
      <alignment horizontal="center"/>
      <protection locked="0"/>
    </xf>
    <xf numFmtId="0" fontId="3" fillId="3" borderId="14" xfId="20" applyFont="1" applyFill="1" applyBorder="1" applyAlignment="1" applyProtection="1">
      <alignment horizontal="center"/>
      <protection locked="0"/>
    </xf>
    <xf numFmtId="0" fontId="3" fillId="3" borderId="7" xfId="20" applyFont="1" applyFill="1" applyBorder="1" applyAlignment="1" applyProtection="1">
      <alignment horizontal="center"/>
      <protection locked="0"/>
    </xf>
    <xf numFmtId="37" fontId="9" fillId="0" borderId="0" xfId="21" applyFont="1" applyAlignment="1" applyProtection="1">
      <alignment horizontal="left" vertical="top" wrapText="1"/>
      <protection locked="0"/>
    </xf>
    <xf numFmtId="0" fontId="0" fillId="0" borderId="0" xfId="25" applyAlignment="1">
      <alignment horizontal="left" vertical="top" wrapText="1"/>
      <protection/>
    </xf>
  </cellXfs>
  <cellStyles count="12">
    <cellStyle name="Normal" xfId="0"/>
    <cellStyle name="Percent" xfId="15"/>
    <cellStyle name="Currency" xfId="16"/>
    <cellStyle name="Currency [0]" xfId="17"/>
    <cellStyle name="Comma" xfId="18"/>
    <cellStyle name="Comma [0]" xfId="19"/>
    <cellStyle name="Normal 25" xfId="20"/>
    <cellStyle name="Normal_AIRPLAN.XLS" xfId="21"/>
    <cellStyle name="Comma 2" xfId="22"/>
    <cellStyle name="Percent 19" xfId="23"/>
    <cellStyle name="Comma 24" xfId="24"/>
    <cellStyle name="Normal 2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84D9895\Fund%201480%20--%20with%20Executive%20Proposed%20Budget%20changes.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TEMPLATE INSTRUCTIONS"/>
      <sheetName val="Financial Plan Checklist"/>
      <sheetName val="Operating Financial Plan"/>
      <sheetName val="Decision Packages"/>
      <sheetName val="Budget Summary"/>
      <sheetName val="Inspect"/>
      <sheetName val="Flat Data"/>
      <sheetName val="Sheet3"/>
      <sheetName val="Cost Center Summary"/>
      <sheetName val="Award Funding Summary"/>
      <sheetName val="Award Budget Rollup"/>
      <sheetName val="Summary Personnel"/>
      <sheetName val="Detailed Personnel"/>
      <sheetName val="Personnel Transfer"/>
      <sheetName val="Outgoing Transfers"/>
      <sheetName val="Incoming Transfers"/>
      <sheetName val="PLANNING"/>
      <sheetName val="PRENATAL-5 ADMIN"/>
      <sheetName val="5-24 ADMIN"/>
      <sheetName val="COO ADMIN"/>
      <sheetName val="DATA AND EVALUATION ADMIN"/>
      <sheetName val="YFHPI"/>
      <sheetName val="HOME BASED SERVICES"/>
      <sheetName val="COMMUNITY-BASED PARENT SUPPORT"/>
      <sheetName val="INFORMATION ON HEALTHY DEVELOP"/>
      <sheetName val="MATERNAL AND CHILD HEALTH - PH"/>
      <sheetName val="PERINATAL HEP B SCREENING"/>
      <sheetName val="CHILD CARE HEALTH CONSULTATION"/>
      <sheetName val="EARLY INTERVENTION SUPPORTS"/>
      <sheetName val="DEVELOPMENTAL SCREENING"/>
      <sheetName val="INFANT MENTAL HEALTH"/>
      <sheetName val="INNOVATION FUND PROGRAMS"/>
      <sheetName val="WORKFORCE DEVELOPMENT"/>
      <sheetName val="HELP ME GROW"/>
      <sheetName val="0-5 CB-TA"/>
      <sheetName val="TRAUMA INFORMED PRACTICES"/>
      <sheetName val="QUALITY OUT OF SCHOOL TIME"/>
      <sheetName val="HEALTHY RELATIONSHIPS AND DV"/>
      <sheetName val="YOUTH LEADERSHIP AND ENGAGEMEN"/>
      <sheetName val="RESTORATIVE JUSTICE PRACTICES"/>
      <sheetName val="POSITIVE IDENTITY DEVELOPMENT"/>
      <sheetName val="SBIRT"/>
      <sheetName val="CREATE HEALTHY AND SAFE ENVIRO"/>
      <sheetName val="SCHOOL BASED HEALTH CENTERS"/>
      <sheetName val="MENTORING"/>
      <sheetName val="FAMILY ENGAGEMENT AND SUPPORT"/>
      <sheetName val="PREVENTION-INTERVENTION-REENTR"/>
      <sheetName val="YOUTH AND YOUNG ADULT EMPLOYME"/>
      <sheetName val="THEFT 3 AND MALL SAFETY PILOT "/>
      <sheetName val="SCOPE"/>
      <sheetName val="HELP YOUNG ADULTS TRANSITION"/>
      <sheetName val="CAREER LAUNCH PAD"/>
      <sheetName val="5-24 CB-TA"/>
      <sheetName val="COMMUNITIES OF OPPORTUNITY"/>
      <sheetName val="EVALUATION AND DATA COLLECTION"/>
      <sheetName val="METROPOLITAN PARK DISTRICTS"/>
      <sheetName val="FIRE DISTRICTS"/>
      <sheetName val="DPH Transfer"/>
      <sheetName val="BHRD Transfer"/>
      <sheetName val="DDECs Transfer"/>
      <sheetName val="EER Transfer"/>
      <sheetName val="CONFIG"/>
      <sheetName val="EXPENDITURE_ACCT_LOOKUP"/>
      <sheetName val="REVENUE_ACCT_LOOKUP"/>
      <sheetName val="POSITION_LOOKUP"/>
      <sheetName val="Base Template"/>
      <sheetName val="OTHER_LOOKUPS"/>
    </sheetNames>
    <sheetDataSet>
      <sheetData sheetId="0"/>
      <sheetData sheetId="1"/>
      <sheetData sheetId="2"/>
      <sheetData sheetId="3">
        <row r="9">
          <cell r="M9">
            <v>75102952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
          <cell r="C3">
            <v>2021</v>
          </cell>
        </row>
        <row r="4">
          <cell r="C4">
            <v>2022</v>
          </cell>
        </row>
        <row r="9">
          <cell r="C9">
            <v>0.0765</v>
          </cell>
        </row>
        <row r="10">
          <cell r="C10">
            <v>0.0765</v>
          </cell>
        </row>
        <row r="11">
          <cell r="C11">
            <v>0.0145</v>
          </cell>
        </row>
        <row r="12">
          <cell r="C12">
            <v>0.0145</v>
          </cell>
        </row>
        <row r="13">
          <cell r="C13">
            <v>138000</v>
          </cell>
        </row>
        <row r="14">
          <cell r="C14">
            <v>138000</v>
          </cell>
        </row>
        <row r="16">
          <cell r="C16">
            <v>18288</v>
          </cell>
        </row>
        <row r="17">
          <cell r="C17">
            <v>18288</v>
          </cell>
        </row>
        <row r="19">
          <cell r="C19">
            <v>0.117</v>
          </cell>
        </row>
        <row r="20">
          <cell r="C20">
            <v>0.1054</v>
          </cell>
        </row>
        <row r="22">
          <cell r="C22">
            <v>316</v>
          </cell>
        </row>
        <row r="23">
          <cell r="C23">
            <v>316</v>
          </cell>
        </row>
        <row r="25">
          <cell r="C25">
            <v>0.03227749999999996</v>
          </cell>
        </row>
        <row r="27">
          <cell r="C27">
            <v>0.003</v>
          </cell>
        </row>
        <row r="28">
          <cell r="C28">
            <v>0.003</v>
          </cell>
        </row>
      </sheetData>
      <sheetData sheetId="62"/>
      <sheetData sheetId="63"/>
      <sheetData sheetId="64">
        <row r="5">
          <cell r="A5" t="str">
            <v>Administrative Services Mgr</v>
          </cell>
        </row>
        <row r="6">
          <cell r="A6" t="str">
            <v>Administrative Specialist II-VSHSL VETS</v>
          </cell>
        </row>
        <row r="7">
          <cell r="A7" t="str">
            <v>Administrative Specialist II-BHRD CORE</v>
          </cell>
        </row>
        <row r="8">
          <cell r="A8" t="str">
            <v>Administrative Specialist III-VSHSL VETS</v>
          </cell>
        </row>
        <row r="9">
          <cell r="A9" t="str">
            <v>Administrative Specialist III-BHRD CRISIS</v>
          </cell>
        </row>
        <row r="10">
          <cell r="A10" t="str">
            <v>Administrator I</v>
          </cell>
        </row>
        <row r="11">
          <cell r="A11" t="str">
            <v>Administrator II</v>
          </cell>
        </row>
        <row r="12">
          <cell r="A12" t="str">
            <v>Administrator III</v>
          </cell>
        </row>
        <row r="13">
          <cell r="A13" t="str">
            <v>Business &amp; Finance Officer I</v>
          </cell>
        </row>
        <row r="14">
          <cell r="A14" t="str">
            <v>Business &amp; Finance Officer II-VSHSL</v>
          </cell>
        </row>
        <row r="15">
          <cell r="A15" t="str">
            <v>Business &amp; Finance Officer II-HCD</v>
          </cell>
        </row>
        <row r="16">
          <cell r="A16" t="str">
            <v>Business &amp; Finance Officer III</v>
          </cell>
        </row>
        <row r="17">
          <cell r="A17" t="str">
            <v>Business &amp; Finance Officer IV</v>
          </cell>
        </row>
        <row r="18">
          <cell r="A18" t="str">
            <v>Business Analyst</v>
          </cell>
        </row>
        <row r="19">
          <cell r="A19" t="str">
            <v>CHEM DEP INVOL COMMIT SP</v>
          </cell>
        </row>
        <row r="20">
          <cell r="A20" t="str">
            <v>Chem Dependency Case Monitor</v>
          </cell>
        </row>
        <row r="21">
          <cell r="A21" t="str">
            <v>Chem Dependency Prgm Screener-BHRD1</v>
          </cell>
        </row>
        <row r="22">
          <cell r="A22" t="str">
            <v>Chem Dependency Prgm Screener-BHRD2</v>
          </cell>
        </row>
        <row r="23">
          <cell r="A23" t="str">
            <v>ChemicalDependencyScreenerSpvr</v>
          </cell>
        </row>
        <row r="24">
          <cell r="A24" t="str">
            <v>Chief of Staff- Pub Hlth</v>
          </cell>
        </row>
        <row r="25">
          <cell r="A25" t="str">
            <v>Communications Manager</v>
          </cell>
        </row>
        <row r="26">
          <cell r="A26" t="str">
            <v>Communications Specialist I</v>
          </cell>
        </row>
        <row r="27">
          <cell r="A27" t="str">
            <v>Communications Specialist III</v>
          </cell>
        </row>
        <row r="28">
          <cell r="A28" t="str">
            <v>Community &amp; Human Svcs Admstr</v>
          </cell>
        </row>
        <row r="29">
          <cell r="A29" t="str">
            <v>Confidential Secretary I</v>
          </cell>
        </row>
        <row r="30">
          <cell r="A30" t="str">
            <v>Confidential Secretary II</v>
          </cell>
        </row>
        <row r="31">
          <cell r="A31" t="str">
            <v>Contract Specialist I</v>
          </cell>
        </row>
        <row r="32">
          <cell r="A32" t="str">
            <v>Contract Specialist III</v>
          </cell>
        </row>
        <row r="33">
          <cell r="A33" t="str">
            <v>Database Specialist - Journey</v>
          </cell>
        </row>
        <row r="34">
          <cell r="A34" t="str">
            <v>Dep Dept Dir-DCHS</v>
          </cell>
        </row>
        <row r="35">
          <cell r="A35" t="str">
            <v>Dep Div Dir-Adult Svcs</v>
          </cell>
        </row>
        <row r="36">
          <cell r="A36" t="str">
            <v>Dep Div Dir-BHRD</v>
          </cell>
        </row>
        <row r="37">
          <cell r="A37" t="str">
            <v>Dep Div Dir-Child,Yth&amp;Fam</v>
          </cell>
        </row>
        <row r="38">
          <cell r="A38" t="str">
            <v>Dep Div Dir-Dev Disabilities</v>
          </cell>
        </row>
        <row r="39">
          <cell r="A39" t="str">
            <v>Dep Div Dir-HCD</v>
          </cell>
        </row>
        <row r="40">
          <cell r="A40" t="str">
            <v>Dept Dir-DCHS</v>
          </cell>
        </row>
        <row r="41">
          <cell r="A41" t="str">
            <v>Div Dir-Adult Svcs</v>
          </cell>
        </row>
        <row r="42">
          <cell r="A42" t="str">
            <v>Div Dir-BHRD</v>
          </cell>
        </row>
        <row r="43">
          <cell r="A43" t="str">
            <v>Div Dir-Child,Yth&amp;Fam</v>
          </cell>
        </row>
        <row r="44">
          <cell r="A44" t="str">
            <v>Div Dir-Dev Disabilities</v>
          </cell>
        </row>
        <row r="45">
          <cell r="A45" t="str">
            <v>Div Dir-HCD</v>
          </cell>
        </row>
        <row r="46">
          <cell r="A46" t="str">
            <v>Engineer I</v>
          </cell>
        </row>
        <row r="47">
          <cell r="A47" t="str">
            <v>Engineer II</v>
          </cell>
        </row>
        <row r="48">
          <cell r="A48" t="str">
            <v>Finance and Admin Services Mgr</v>
          </cell>
        </row>
        <row r="49">
          <cell r="A49" t="str">
            <v>Finance and AdmSvcsMgr/FundStr</v>
          </cell>
        </row>
        <row r="50">
          <cell r="A50" t="str">
            <v>Financial Services Administr.</v>
          </cell>
        </row>
        <row r="51">
          <cell r="A51" t="str">
            <v>Fiscal Specialist II</v>
          </cell>
        </row>
        <row r="52">
          <cell r="A52" t="str">
            <v>Fiscal Specialist III-VSHSL</v>
          </cell>
        </row>
        <row r="53">
          <cell r="A53" t="str">
            <v>Fiscal Specialist III-DO</v>
          </cell>
        </row>
        <row r="54">
          <cell r="A54" t="str">
            <v>Functional Analyst II</v>
          </cell>
        </row>
        <row r="55">
          <cell r="A55" t="str">
            <v>Government Relations Officer</v>
          </cell>
        </row>
        <row r="56">
          <cell r="A56" t="str">
            <v>Human Resource Analyst</v>
          </cell>
        </row>
        <row r="57">
          <cell r="A57" t="str">
            <v>Human Resource Analyst- Senior</v>
          </cell>
        </row>
        <row r="58">
          <cell r="A58" t="str">
            <v>Involuntary Commitment Coord</v>
          </cell>
        </row>
        <row r="59">
          <cell r="A59" t="str">
            <v>Involuntary Commitment Spec-BHRD1</v>
          </cell>
        </row>
        <row r="60">
          <cell r="A60" t="str">
            <v>Involuntary Commitment Spec-BHRD2</v>
          </cell>
        </row>
        <row r="61">
          <cell r="A61" t="str">
            <v>Involuntary Commitment Supv</v>
          </cell>
        </row>
        <row r="62">
          <cell r="A62" t="str">
            <v>Managing Psychiatrist</v>
          </cell>
        </row>
        <row r="63">
          <cell r="A63" t="str">
            <v>Occupational Ed&amp;TrngPr Adm- Sr</v>
          </cell>
        </row>
        <row r="64">
          <cell r="A64" t="str">
            <v>Occupational Educ &amp; Trng Coord</v>
          </cell>
        </row>
        <row r="65">
          <cell r="A65" t="str">
            <v>Program Supervisor II</v>
          </cell>
        </row>
        <row r="66">
          <cell r="A66" t="str">
            <v>PROJECT/PROGRAM MANAGER 2-BHRD CORE</v>
          </cell>
        </row>
        <row r="67">
          <cell r="A67" t="str">
            <v>Project/Program Manager I</v>
          </cell>
        </row>
        <row r="68">
          <cell r="A68" t="str">
            <v>Project/Program Manager II-VSHSL1</v>
          </cell>
        </row>
        <row r="69">
          <cell r="A69" t="str">
            <v>Project/Program Manager II-VSHSL2</v>
          </cell>
        </row>
        <row r="70">
          <cell r="A70" t="str">
            <v>Project/Program Manager II-VSHSL SRS</v>
          </cell>
        </row>
        <row r="71">
          <cell r="A71" t="str">
            <v>Project/Program Manager II-HCD COMMDEV</v>
          </cell>
        </row>
        <row r="72">
          <cell r="A72" t="str">
            <v>Project/Program Manager II-HCD HOMELESS HOUSING</v>
          </cell>
        </row>
        <row r="73">
          <cell r="A73" t="str">
            <v>Project/Program Manager II-BHRD CORE</v>
          </cell>
        </row>
        <row r="74">
          <cell r="A74" t="str">
            <v>Project/Program Manager II-BHRD YOUTH</v>
          </cell>
        </row>
        <row r="75">
          <cell r="A75" t="str">
            <v>Project/Program Manager III-VSHSL</v>
          </cell>
        </row>
        <row r="76">
          <cell r="A76" t="str">
            <v>Project/Program Manager III-VSHSL ADULT</v>
          </cell>
        </row>
        <row r="77">
          <cell r="A77" t="str">
            <v>Project/Program Manager III-BHRD1</v>
          </cell>
        </row>
        <row r="78">
          <cell r="A78" t="str">
            <v>Project/Program Manager III-BHRD2</v>
          </cell>
        </row>
        <row r="79">
          <cell r="A79" t="str">
            <v>Project/Program Manager IV</v>
          </cell>
        </row>
        <row r="80">
          <cell r="A80" t="str">
            <v>Psychiatrist</v>
          </cell>
        </row>
        <row r="81">
          <cell r="A81" t="str">
            <v>SEP Associate II</v>
          </cell>
        </row>
        <row r="82">
          <cell r="A82" t="str">
            <v>Social Services Professional-VSHSL</v>
          </cell>
        </row>
        <row r="83">
          <cell r="A83" t="str">
            <v>Social Services Professional-EER YOUTH1</v>
          </cell>
        </row>
        <row r="84">
          <cell r="A84" t="str">
            <v>Social Services Professional-EER YOUTH2</v>
          </cell>
        </row>
        <row r="85">
          <cell r="A85" t="str">
            <v>Social Services Specialist</v>
          </cell>
        </row>
        <row r="86">
          <cell r="A86" t="str">
            <v>Special Projects Manager II</v>
          </cell>
        </row>
        <row r="87">
          <cell r="A87" t="str">
            <v>Special Projects Manager III</v>
          </cell>
        </row>
        <row r="88">
          <cell r="A88" t="str">
            <v>Statistician</v>
          </cell>
        </row>
        <row r="89">
          <cell r="A89" t="str">
            <v>Strategic Planning Mgr II</v>
          </cell>
        </row>
        <row r="90">
          <cell r="A90" t="str">
            <v>Educator Consultant II</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sheetData>
      <sheetData sheetId="65"/>
      <sheetData sheetId="66">
        <row r="6">
          <cell r="A6" t="str">
            <v>Federal</v>
          </cell>
          <cell r="C6">
            <v>53104</v>
          </cell>
          <cell r="E6" t="str">
            <v>Applied Overhead</v>
          </cell>
          <cell r="G6" t="str">
            <v>KCIT</v>
          </cell>
        </row>
        <row r="7">
          <cell r="A7" t="str">
            <v>State</v>
          </cell>
          <cell r="C7">
            <v>53180</v>
          </cell>
          <cell r="E7" t="str">
            <v>Capital Outlay</v>
          </cell>
          <cell r="G7" t="str">
            <v>Central Finance</v>
          </cell>
        </row>
        <row r="8">
          <cell r="A8" t="str">
            <v>Local</v>
          </cell>
          <cell r="C8">
            <v>53183</v>
          </cell>
          <cell r="E8" t="str">
            <v>Central Rates</v>
          </cell>
          <cell r="G8" t="str">
            <v>FMD</v>
          </cell>
        </row>
        <row r="9">
          <cell r="A9" t="str">
            <v>General Fund</v>
          </cell>
          <cell r="E9" t="str">
            <v>Contingencies</v>
          </cell>
          <cell r="G9" t="str">
            <v>Other</v>
          </cell>
        </row>
        <row r="10">
          <cell r="A10" t="str">
            <v>Intragovernmental</v>
          </cell>
          <cell r="E10" t="str">
            <v>Contra Expenditures</v>
          </cell>
        </row>
        <row r="11">
          <cell r="A11" t="str">
            <v>Interfund Transfers</v>
          </cell>
          <cell r="E11" t="str">
            <v>Contributions - Other</v>
          </cell>
        </row>
        <row r="12">
          <cell r="A12" t="str">
            <v>Other</v>
          </cell>
          <cell r="E12" t="str">
            <v>Debt Service</v>
          </cell>
        </row>
        <row r="13">
          <cell r="E13" t="str">
            <v>Extraordinary Expenses</v>
          </cell>
        </row>
        <row r="14">
          <cell r="E14" t="str">
            <v>Interfund Transfers</v>
          </cell>
        </row>
        <row r="15">
          <cell r="E15" t="str">
            <v>Services - Other Charges</v>
          </cell>
        </row>
        <row r="16">
          <cell r="E16" t="str">
            <v>Special Budgetary Account</v>
          </cell>
        </row>
        <row r="17">
          <cell r="E17" t="str">
            <v>Supplies</v>
          </cell>
        </row>
        <row r="18">
          <cell r="E18" t="str">
            <v>Wages and Benefits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 val="(5) Project by Fund-pivot"/>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 sheetId="4">
        <row r="7">
          <cell r="B7">
            <v>5055.7800000000025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97868-949A-4B4E-9A92-0380B904CCB9}">
  <sheetPr>
    <tabColor theme="8" tint="0.39998000860214233"/>
    <pageSetUpPr fitToPage="1"/>
  </sheetPr>
  <dimension ref="A1:X52"/>
  <sheetViews>
    <sheetView showGridLines="0" tabSelected="1" zoomScale="90" zoomScaleNormal="90" workbookViewId="0" topLeftCell="A4">
      <selection activeCell="Q27" sqref="Q27"/>
    </sheetView>
  </sheetViews>
  <sheetFormatPr defaultColWidth="9.140625" defaultRowHeight="15" outlineLevelCol="1"/>
  <cols>
    <col min="1" max="1" width="41.7109375" style="73" customWidth="1"/>
    <col min="2" max="2" width="16.140625" style="73" customWidth="1"/>
    <col min="3" max="3" width="16.421875" style="73" bestFit="1" customWidth="1"/>
    <col min="4" max="5" width="15.28125" style="73" customWidth="1" outlineLevel="1"/>
    <col min="6" max="6" width="16.421875" style="73" customWidth="1"/>
    <col min="7" max="9" width="15.7109375" style="73" customWidth="1"/>
    <col min="10" max="10" width="2.28125" style="73" customWidth="1"/>
    <col min="11" max="12" width="15.7109375" style="73" hidden="1" customWidth="1" outlineLevel="1"/>
    <col min="13" max="13" width="1.8515625" style="73" hidden="1" customWidth="1" outlineLevel="1"/>
    <col min="14" max="15" width="15.7109375" style="73" hidden="1" customWidth="1" outlineLevel="1"/>
    <col min="16" max="16" width="13.28125" style="73" bestFit="1" customWidth="1" collapsed="1"/>
    <col min="17" max="17" width="16.140625" style="73" bestFit="1" customWidth="1"/>
    <col min="18" max="18" width="17.140625" style="73" customWidth="1"/>
    <col min="19" max="20" width="13.8515625" style="73" bestFit="1" customWidth="1"/>
    <col min="21" max="16384" width="9.140625" style="73" customWidth="1"/>
  </cols>
  <sheetData>
    <row r="1" spans="1:15" s="3" customFormat="1" ht="15.5">
      <c r="A1" s="106" t="s">
        <v>51</v>
      </c>
      <c r="B1" s="106"/>
      <c r="C1" s="106"/>
      <c r="D1" s="106"/>
      <c r="E1" s="106"/>
      <c r="F1" s="106"/>
      <c r="G1" s="106"/>
      <c r="H1" s="106"/>
      <c r="I1" s="83"/>
      <c r="J1" s="1"/>
      <c r="K1" s="2"/>
      <c r="L1" s="2"/>
      <c r="M1" s="2"/>
      <c r="N1" s="2"/>
      <c r="O1" s="2"/>
    </row>
    <row r="2" spans="1:15" s="3" customFormat="1" ht="15.5">
      <c r="A2" s="106" t="s">
        <v>0</v>
      </c>
      <c r="B2" s="106"/>
      <c r="C2" s="106"/>
      <c r="D2" s="106"/>
      <c r="E2" s="106"/>
      <c r="F2" s="106"/>
      <c r="G2" s="106"/>
      <c r="H2" s="106"/>
      <c r="I2" s="83"/>
      <c r="J2" s="1"/>
      <c r="K2" s="107"/>
      <c r="L2" s="107"/>
      <c r="M2" s="107"/>
      <c r="N2" s="107"/>
      <c r="O2" s="107"/>
    </row>
    <row r="3" spans="1:15" s="3" customFormat="1" ht="15.5">
      <c r="A3" s="4"/>
      <c r="B3" s="4"/>
      <c r="C3" s="4"/>
      <c r="D3" s="4"/>
      <c r="E3" s="4"/>
      <c r="F3" s="4"/>
      <c r="G3" s="4"/>
      <c r="H3" s="4"/>
      <c r="I3" s="4"/>
      <c r="J3" s="1"/>
      <c r="K3" s="108" t="s">
        <v>1</v>
      </c>
      <c r="L3" s="109"/>
      <c r="M3" s="109"/>
      <c r="N3" s="109"/>
      <c r="O3" s="110"/>
    </row>
    <row r="4" spans="1:15" s="3" customFormat="1" ht="46.5">
      <c r="A4" s="5" t="s">
        <v>2</v>
      </c>
      <c r="B4" s="6" t="s">
        <v>40</v>
      </c>
      <c r="C4" s="7" t="s">
        <v>39</v>
      </c>
      <c r="D4" s="86" t="s">
        <v>3</v>
      </c>
      <c r="E4" s="86" t="s">
        <v>4</v>
      </c>
      <c r="F4" s="8" t="s">
        <v>5</v>
      </c>
      <c r="G4" s="7" t="s">
        <v>6</v>
      </c>
      <c r="H4" s="7" t="s">
        <v>7</v>
      </c>
      <c r="I4" s="7" t="s">
        <v>41</v>
      </c>
      <c r="J4" s="1"/>
      <c r="K4" s="9" t="s">
        <v>8</v>
      </c>
      <c r="L4" s="10" t="s">
        <v>9</v>
      </c>
      <c r="M4" s="2"/>
      <c r="N4" s="9" t="s">
        <v>10</v>
      </c>
      <c r="O4" s="11" t="s">
        <v>11</v>
      </c>
    </row>
    <row r="5" spans="1:16" s="3" customFormat="1" ht="15.5">
      <c r="A5" s="12" t="s">
        <v>12</v>
      </c>
      <c r="B5" s="13">
        <v>92788688</v>
      </c>
      <c r="C5" s="13">
        <v>49243057.50999999</v>
      </c>
      <c r="D5" s="87">
        <v>53886370</v>
      </c>
      <c r="E5" s="87"/>
      <c r="F5" s="14">
        <f>B30</f>
        <v>53886369.610000044</v>
      </c>
      <c r="G5" s="15">
        <f>F30</f>
        <v>30505225.81547904</v>
      </c>
      <c r="H5" s="15">
        <f>G30</f>
        <v>33254874.69183141</v>
      </c>
      <c r="I5" s="15">
        <f>H30</f>
        <v>36061516.1700117</v>
      </c>
      <c r="J5" s="1"/>
      <c r="K5" s="16">
        <f>E5-D5</f>
        <v>-53886370</v>
      </c>
      <c r="L5" s="17">
        <f>_xlfn.IFERROR(E5/D5,"")</f>
        <v>0</v>
      </c>
      <c r="M5" s="2"/>
      <c r="N5" s="16">
        <f>F5-D5</f>
        <v>-0.38999995589256287</v>
      </c>
      <c r="O5" s="17">
        <f>_xlfn.IFERROR(F5/D5,"")</f>
        <v>0.9999999927625491</v>
      </c>
      <c r="P5" s="18"/>
    </row>
    <row r="6" spans="1:15" s="3" customFormat="1" ht="15.5">
      <c r="A6" s="19" t="s">
        <v>13</v>
      </c>
      <c r="B6" s="20"/>
      <c r="C6" s="20"/>
      <c r="D6" s="88"/>
      <c r="E6" s="88"/>
      <c r="F6" s="21"/>
      <c r="G6" s="22"/>
      <c r="H6" s="22"/>
      <c r="I6" s="22"/>
      <c r="J6" s="1"/>
      <c r="K6" s="16"/>
      <c r="L6" s="23" t="str">
        <f>_xlfn.IFERROR(E6/D6,"")</f>
        <v/>
      </c>
      <c r="M6" s="2"/>
      <c r="N6" s="16"/>
      <c r="O6" s="23" t="str">
        <f aca="true" t="shared" si="0" ref="O6:O39">_xlfn.IFERROR(F6/D6,"")</f>
        <v/>
      </c>
    </row>
    <row r="7" spans="1:15" s="3" customFormat="1" ht="15.5" hidden="1">
      <c r="A7" s="24" t="s">
        <v>14</v>
      </c>
      <c r="B7" s="20"/>
      <c r="C7" s="20">
        <v>0</v>
      </c>
      <c r="D7" s="89"/>
      <c r="E7" s="89"/>
      <c r="F7" s="25"/>
      <c r="G7" s="26"/>
      <c r="H7" s="26"/>
      <c r="I7" s="26"/>
      <c r="J7" s="1"/>
      <c r="K7" s="27">
        <f aca="true" t="shared" si="1" ref="K7:K13">E7-D7</f>
        <v>0</v>
      </c>
      <c r="L7" s="28"/>
      <c r="M7" s="2"/>
      <c r="N7" s="27"/>
      <c r="O7" s="28"/>
    </row>
    <row r="8" spans="1:15" s="3" customFormat="1" ht="15.5">
      <c r="A8" s="24" t="s">
        <v>15</v>
      </c>
      <c r="B8" s="29"/>
      <c r="C8" s="29">
        <v>28276</v>
      </c>
      <c r="D8" s="89">
        <f>C8</f>
        <v>28276</v>
      </c>
      <c r="E8" s="89">
        <v>0</v>
      </c>
      <c r="F8" s="25">
        <f>D8</f>
        <v>28276</v>
      </c>
      <c r="G8" s="26"/>
      <c r="H8" s="26"/>
      <c r="I8" s="26"/>
      <c r="J8" s="1"/>
      <c r="K8" s="27">
        <f t="shared" si="1"/>
        <v>-28276</v>
      </c>
      <c r="L8" s="28"/>
      <c r="M8" s="2"/>
      <c r="N8" s="27"/>
      <c r="O8" s="28"/>
    </row>
    <row r="9" spans="1:15" s="3" customFormat="1" ht="15.5">
      <c r="A9" s="24" t="s">
        <v>16</v>
      </c>
      <c r="B9" s="29">
        <v>140804270.40000004</v>
      </c>
      <c r="C9" s="29">
        <v>75102952</v>
      </c>
      <c r="D9" s="89">
        <f aca="true" t="shared" si="2" ref="D9:D13">C9</f>
        <v>75102952</v>
      </c>
      <c r="E9" s="89">
        <v>5072660</v>
      </c>
      <c r="F9" s="25">
        <v>207119704</v>
      </c>
      <c r="G9" s="26">
        <f>281836610-1000000</f>
        <v>280836610</v>
      </c>
      <c r="H9" s="26">
        <f>306704778-1000000</f>
        <v>305704778</v>
      </c>
      <c r="I9" s="26">
        <f>163248927-1000000</f>
        <v>162248927</v>
      </c>
      <c r="J9" s="1"/>
      <c r="K9" s="27">
        <f t="shared" si="1"/>
        <v>-70030292</v>
      </c>
      <c r="L9" s="28"/>
      <c r="M9" s="2"/>
      <c r="N9" s="27"/>
      <c r="O9" s="28"/>
    </row>
    <row r="10" spans="1:15" s="3" customFormat="1" ht="15.5" hidden="1">
      <c r="A10" s="24" t="s">
        <v>17</v>
      </c>
      <c r="B10" s="29"/>
      <c r="C10" s="29">
        <v>0</v>
      </c>
      <c r="D10" s="89">
        <f t="shared" si="2"/>
        <v>0</v>
      </c>
      <c r="E10" s="89"/>
      <c r="F10" s="25">
        <f aca="true" t="shared" si="3" ref="F10:F13">D10</f>
        <v>0</v>
      </c>
      <c r="G10" s="26"/>
      <c r="H10" s="26"/>
      <c r="I10" s="26"/>
      <c r="J10" s="1"/>
      <c r="K10" s="27">
        <f t="shared" si="1"/>
        <v>0</v>
      </c>
      <c r="L10" s="28"/>
      <c r="M10" s="2"/>
      <c r="N10" s="27"/>
      <c r="O10" s="28"/>
    </row>
    <row r="11" spans="1:15" s="3" customFormat="1" ht="15.5" hidden="1">
      <c r="A11" s="24" t="s">
        <v>18</v>
      </c>
      <c r="B11" s="29"/>
      <c r="C11" s="29">
        <v>0</v>
      </c>
      <c r="D11" s="89">
        <f t="shared" si="2"/>
        <v>0</v>
      </c>
      <c r="E11" s="89"/>
      <c r="F11" s="25">
        <f t="shared" si="3"/>
        <v>0</v>
      </c>
      <c r="G11" s="26"/>
      <c r="H11" s="26"/>
      <c r="I11" s="26"/>
      <c r="J11" s="1"/>
      <c r="K11" s="27">
        <f t="shared" si="1"/>
        <v>0</v>
      </c>
      <c r="L11" s="28"/>
      <c r="M11" s="2"/>
      <c r="N11" s="27"/>
      <c r="O11" s="28"/>
    </row>
    <row r="12" spans="1:15" s="3" customFormat="1" ht="15.5" hidden="1">
      <c r="A12" s="24" t="s">
        <v>19</v>
      </c>
      <c r="B12" s="29"/>
      <c r="C12" s="29">
        <v>0</v>
      </c>
      <c r="D12" s="89">
        <f t="shared" si="2"/>
        <v>0</v>
      </c>
      <c r="E12" s="89"/>
      <c r="F12" s="25">
        <f t="shared" si="3"/>
        <v>0</v>
      </c>
      <c r="G12" s="26"/>
      <c r="H12" s="26"/>
      <c r="I12" s="26"/>
      <c r="J12" s="1"/>
      <c r="K12" s="27">
        <f t="shared" si="1"/>
        <v>0</v>
      </c>
      <c r="L12" s="28"/>
      <c r="M12" s="2"/>
      <c r="N12" s="27"/>
      <c r="O12" s="28"/>
    </row>
    <row r="13" spans="1:15" s="3" customFormat="1" ht="15.5">
      <c r="A13" s="24" t="s">
        <v>20</v>
      </c>
      <c r="B13" s="29">
        <v>3718491.5900000003</v>
      </c>
      <c r="C13" s="29">
        <v>1401724</v>
      </c>
      <c r="D13" s="89">
        <f t="shared" si="2"/>
        <v>1401724</v>
      </c>
      <c r="E13" s="89">
        <f>67577+13447.94</f>
        <v>81024.94</v>
      </c>
      <c r="F13" s="25">
        <f t="shared" si="3"/>
        <v>1401724</v>
      </c>
      <c r="G13" s="26">
        <v>1000000</v>
      </c>
      <c r="H13" s="26">
        <v>1000000</v>
      </c>
      <c r="I13" s="26">
        <v>1000000</v>
      </c>
      <c r="J13" s="1"/>
      <c r="K13" s="27">
        <f t="shared" si="1"/>
        <v>-1320699.06</v>
      </c>
      <c r="L13" s="28"/>
      <c r="M13" s="2"/>
      <c r="N13" s="27"/>
      <c r="O13" s="28"/>
    </row>
    <row r="14" spans="1:15" s="3" customFormat="1" ht="15.5">
      <c r="A14" s="30"/>
      <c r="B14" s="31"/>
      <c r="C14" s="31"/>
      <c r="D14" s="90"/>
      <c r="E14" s="90"/>
      <c r="F14" s="32"/>
      <c r="G14" s="33"/>
      <c r="H14" s="33"/>
      <c r="I14" s="33"/>
      <c r="J14" s="2"/>
      <c r="K14" s="27"/>
      <c r="L14" s="34" t="str">
        <f aca="true" t="shared" si="4" ref="L14:L28">_xlfn.IFERROR(E14/D14,"")</f>
        <v/>
      </c>
      <c r="M14" s="2"/>
      <c r="N14" s="27"/>
      <c r="O14" s="34" t="str">
        <f t="shared" si="0"/>
        <v/>
      </c>
    </row>
    <row r="15" spans="1:15" s="3" customFormat="1" ht="15.5">
      <c r="A15" s="35" t="s">
        <v>21</v>
      </c>
      <c r="B15" s="36">
        <f>SUM(B6:B14)</f>
        <v>144522761.99000004</v>
      </c>
      <c r="C15" s="36">
        <f aca="true" t="shared" si="5" ref="C15:H15">SUM(C6:C14)</f>
        <v>76532952</v>
      </c>
      <c r="D15" s="91">
        <f t="shared" si="5"/>
        <v>76532952</v>
      </c>
      <c r="E15" s="91">
        <f t="shared" si="5"/>
        <v>5153684.94</v>
      </c>
      <c r="F15" s="37">
        <f t="shared" si="5"/>
        <v>208549704</v>
      </c>
      <c r="G15" s="36">
        <f t="shared" si="5"/>
        <v>281836610</v>
      </c>
      <c r="H15" s="38">
        <f t="shared" si="5"/>
        <v>306704778</v>
      </c>
      <c r="I15" s="38">
        <f aca="true" t="shared" si="6" ref="I15">SUM(I6:I14)</f>
        <v>163248927</v>
      </c>
      <c r="J15" s="1"/>
      <c r="K15" s="27">
        <f>E15-D15</f>
        <v>-71379267.06</v>
      </c>
      <c r="L15" s="34">
        <f t="shared" si="4"/>
        <v>0.06733942446124383</v>
      </c>
      <c r="M15" s="2"/>
      <c r="N15" s="27">
        <f>F15-D15</f>
        <v>132016752</v>
      </c>
      <c r="O15" s="34">
        <f t="shared" si="0"/>
        <v>2.7249661557547133</v>
      </c>
    </row>
    <row r="16" spans="1:15" s="3" customFormat="1" ht="15.5">
      <c r="A16" s="19" t="s">
        <v>22</v>
      </c>
      <c r="B16" s="31"/>
      <c r="C16" s="31"/>
      <c r="D16" s="92"/>
      <c r="E16" s="92"/>
      <c r="F16" s="39"/>
      <c r="G16" s="40"/>
      <c r="H16" s="40"/>
      <c r="I16" s="40"/>
      <c r="J16" s="2"/>
      <c r="K16" s="16"/>
      <c r="L16" s="41" t="str">
        <f t="shared" si="4"/>
        <v/>
      </c>
      <c r="M16" s="2"/>
      <c r="N16" s="16"/>
      <c r="O16" s="41" t="str">
        <f t="shared" si="0"/>
        <v/>
      </c>
    </row>
    <row r="17" spans="1:15" s="3" customFormat="1" ht="15.5">
      <c r="A17" s="42" t="s">
        <v>23</v>
      </c>
      <c r="B17" s="31">
        <v>2981196.21</v>
      </c>
      <c r="C17" s="31">
        <f>4500306-7</f>
        <v>4500299</v>
      </c>
      <c r="D17" s="90">
        <f>C17</f>
        <v>4500299</v>
      </c>
      <c r="E17" s="90">
        <v>389736.32</v>
      </c>
      <c r="F17" s="31">
        <v>4898358</v>
      </c>
      <c r="G17" s="33">
        <v>5988957.83802923</v>
      </c>
      <c r="H17" s="33">
        <v>6354072.810387081</v>
      </c>
      <c r="I17" s="33">
        <v>3301808.8897009655</v>
      </c>
      <c r="J17" s="2"/>
      <c r="K17" s="27">
        <f>E17-D17</f>
        <v>-4110562.68</v>
      </c>
      <c r="L17" s="43"/>
      <c r="M17" s="2"/>
      <c r="N17" s="27"/>
      <c r="O17" s="43"/>
    </row>
    <row r="18" spans="1:15" s="3" customFormat="1" ht="15.5">
      <c r="A18" s="42" t="s">
        <v>24</v>
      </c>
      <c r="B18" s="31">
        <v>87815.49</v>
      </c>
      <c r="C18" s="31">
        <v>240230</v>
      </c>
      <c r="D18" s="90">
        <f aca="true" t="shared" si="7" ref="D18:D22">C18</f>
        <v>240230</v>
      </c>
      <c r="E18" s="90">
        <v>657.37</v>
      </c>
      <c r="F18" s="31">
        <v>477847</v>
      </c>
      <c r="G18" s="33">
        <v>736927.92</v>
      </c>
      <c r="H18" s="33">
        <v>1518071.5152</v>
      </c>
      <c r="I18" s="33">
        <v>884289.4288376605</v>
      </c>
      <c r="J18" s="2"/>
      <c r="K18" s="27">
        <f>E18-D18</f>
        <v>-239572.63</v>
      </c>
      <c r="L18" s="43"/>
      <c r="M18" s="2"/>
      <c r="N18" s="27"/>
      <c r="O18" s="43"/>
    </row>
    <row r="19" spans="1:15" s="3" customFormat="1" ht="15.5">
      <c r="A19" s="42" t="s">
        <v>25</v>
      </c>
      <c r="B19" s="31">
        <v>32379042.6</v>
      </c>
      <c r="C19" s="31">
        <v>29944654</v>
      </c>
      <c r="D19" s="90">
        <v>33852115</v>
      </c>
      <c r="E19" s="90">
        <v>2811422.78</v>
      </c>
      <c r="F19" s="31">
        <v>66959855</v>
      </c>
      <c r="G19" s="33">
        <v>91682754.40557279</v>
      </c>
      <c r="H19" s="33">
        <v>102882086.70784862</v>
      </c>
      <c r="I19" s="33">
        <f>54132039.0251308</f>
        <v>54132039.0251308</v>
      </c>
      <c r="J19" s="2"/>
      <c r="K19" s="27">
        <f>E19-D19</f>
        <v>-31040692.22</v>
      </c>
      <c r="L19" s="43"/>
      <c r="M19" s="2"/>
      <c r="N19" s="27"/>
      <c r="O19" s="43"/>
    </row>
    <row r="20" spans="1:18" s="3" customFormat="1" ht="15.5">
      <c r="A20" s="42" t="s">
        <v>26</v>
      </c>
      <c r="B20" s="31">
        <v>2082317.99</v>
      </c>
      <c r="C20" s="31">
        <v>2013814</v>
      </c>
      <c r="D20" s="90">
        <f t="shared" si="7"/>
        <v>2013814</v>
      </c>
      <c r="E20" s="90">
        <v>176402.18</v>
      </c>
      <c r="F20" s="31">
        <v>2014010.0000000002</v>
      </c>
      <c r="G20" s="33">
        <v>2681865.12558461</v>
      </c>
      <c r="H20" s="33">
        <v>2269091.80615003</v>
      </c>
      <c r="I20" s="33">
        <v>1096129.4835600555</v>
      </c>
      <c r="J20" s="2"/>
      <c r="K20" s="27">
        <f>E20-D20</f>
        <v>-1837411.82</v>
      </c>
      <c r="L20" s="43"/>
      <c r="M20" s="2"/>
      <c r="N20" s="27"/>
      <c r="O20" s="43"/>
      <c r="R20" s="80"/>
    </row>
    <row r="21" spans="1:20" s="3" customFormat="1" ht="17.5">
      <c r="A21" s="42" t="s">
        <v>43</v>
      </c>
      <c r="B21" s="31">
        <v>145894708.09</v>
      </c>
      <c r="C21" s="31">
        <v>147405931</v>
      </c>
      <c r="D21" s="90">
        <v>159449024</v>
      </c>
      <c r="E21" s="90">
        <v>17351631.54</v>
      </c>
      <c r="F21" s="31">
        <v>155047326.794521</v>
      </c>
      <c r="G21" s="33">
        <v>165496455.834461</v>
      </c>
      <c r="H21" s="33">
        <v>172624813.682234</v>
      </c>
      <c r="I21" s="33">
        <v>89040813.749162</v>
      </c>
      <c r="J21" s="2"/>
      <c r="K21" s="27">
        <f>E21-D21</f>
        <v>-142097392.46</v>
      </c>
      <c r="L21" s="43"/>
      <c r="M21" s="2"/>
      <c r="N21" s="27"/>
      <c r="O21" s="43"/>
      <c r="Q21" s="85"/>
      <c r="R21" s="80"/>
      <c r="S21" s="85"/>
      <c r="T21" s="85"/>
    </row>
    <row r="22" spans="1:20" s="3" customFormat="1" ht="17.5">
      <c r="A22" s="42" t="s">
        <v>45</v>
      </c>
      <c r="B22" s="31"/>
      <c r="C22" s="31">
        <v>-92278334</v>
      </c>
      <c r="D22" s="90">
        <f t="shared" si="7"/>
        <v>-92278334</v>
      </c>
      <c r="E22" s="90"/>
      <c r="F22" s="31"/>
      <c r="G22" s="33"/>
      <c r="H22" s="33"/>
      <c r="I22" s="33"/>
      <c r="J22" s="2"/>
      <c r="K22" s="27"/>
      <c r="L22" s="43"/>
      <c r="M22" s="2"/>
      <c r="N22" s="27"/>
      <c r="O22" s="43"/>
      <c r="Q22" s="85"/>
      <c r="R22" s="80"/>
      <c r="S22" s="85"/>
      <c r="T22" s="85"/>
    </row>
    <row r="23" spans="1:20" s="3" customFormat="1" ht="15.5">
      <c r="A23" s="42" t="s">
        <v>46</v>
      </c>
      <c r="B23" s="31"/>
      <c r="C23" s="31"/>
      <c r="D23" s="90"/>
      <c r="E23" s="90"/>
      <c r="F23" s="31">
        <v>5000000</v>
      </c>
      <c r="G23" s="33">
        <v>12500000</v>
      </c>
      <c r="H23" s="33">
        <v>18250000</v>
      </c>
      <c r="I23" s="33">
        <v>14250000</v>
      </c>
      <c r="J23" s="2"/>
      <c r="K23" s="27"/>
      <c r="L23" s="43"/>
      <c r="M23" s="2"/>
      <c r="N23" s="27"/>
      <c r="O23" s="43"/>
      <c r="Q23" s="85"/>
      <c r="R23" s="80"/>
      <c r="S23" s="85"/>
      <c r="T23" s="85"/>
    </row>
    <row r="24" spans="1:15" s="3" customFormat="1" ht="15.5">
      <c r="A24" s="30"/>
      <c r="B24" s="31"/>
      <c r="C24" s="31"/>
      <c r="D24" s="90"/>
      <c r="E24" s="90"/>
      <c r="F24" s="32"/>
      <c r="G24" s="33"/>
      <c r="H24" s="33"/>
      <c r="I24" s="33"/>
      <c r="J24" s="2"/>
      <c r="K24" s="27"/>
      <c r="L24" s="44" t="str">
        <f t="shared" si="4"/>
        <v/>
      </c>
      <c r="M24" s="2"/>
      <c r="N24" s="27"/>
      <c r="O24" s="44" t="str">
        <f t="shared" si="0"/>
        <v/>
      </c>
    </row>
    <row r="25" spans="1:18" s="3" customFormat="1" ht="15.5">
      <c r="A25" s="35" t="s">
        <v>27</v>
      </c>
      <c r="B25" s="38">
        <f>SUM(B16:B24)</f>
        <v>183425080.38</v>
      </c>
      <c r="C25" s="38">
        <f aca="true" t="shared" si="8" ref="C25:H25">SUM(C16:C24)</f>
        <v>91826594</v>
      </c>
      <c r="D25" s="93">
        <f t="shared" si="8"/>
        <v>107777148</v>
      </c>
      <c r="E25" s="93">
        <f t="shared" si="8"/>
        <v>20729850.189999998</v>
      </c>
      <c r="F25" s="45">
        <f t="shared" si="8"/>
        <v>234397396.794521</v>
      </c>
      <c r="G25" s="38">
        <f t="shared" si="8"/>
        <v>279086961.12364763</v>
      </c>
      <c r="H25" s="38">
        <f t="shared" si="8"/>
        <v>303898136.5218197</v>
      </c>
      <c r="I25" s="38">
        <f aca="true" t="shared" si="9" ref="I25">SUM(I16:I24)</f>
        <v>162705080.5763915</v>
      </c>
      <c r="J25" s="1"/>
      <c r="K25" s="27">
        <f>E25-D25</f>
        <v>-87047297.81</v>
      </c>
      <c r="L25" s="46">
        <f t="shared" si="4"/>
        <v>0.19233994009564995</v>
      </c>
      <c r="M25" s="2"/>
      <c r="N25" s="27">
        <f>F25-D25</f>
        <v>126620248.794521</v>
      </c>
      <c r="O25" s="46">
        <f t="shared" si="0"/>
        <v>2.174833915576621</v>
      </c>
      <c r="Q25" s="81"/>
      <c r="R25" s="80"/>
    </row>
    <row r="26" spans="1:17" s="3" customFormat="1" ht="17.5">
      <c r="A26" s="47" t="s">
        <v>28</v>
      </c>
      <c r="B26" s="48"/>
      <c r="C26" s="48"/>
      <c r="D26" s="94">
        <v>-2466549</v>
      </c>
      <c r="E26" s="95"/>
      <c r="F26" s="103">
        <f>D26</f>
        <v>-2466549</v>
      </c>
      <c r="G26" s="49"/>
      <c r="H26" s="49"/>
      <c r="I26" s="49"/>
      <c r="J26" s="2"/>
      <c r="K26" s="50">
        <f>E26-D26</f>
        <v>2466549</v>
      </c>
      <c r="L26" s="51">
        <f t="shared" si="4"/>
        <v>0</v>
      </c>
      <c r="M26" s="2"/>
      <c r="N26" s="50">
        <f>F26-D26</f>
        <v>0</v>
      </c>
      <c r="O26" s="51">
        <f t="shared" si="0"/>
        <v>1</v>
      </c>
      <c r="Q26" s="81"/>
    </row>
    <row r="27" spans="1:15" s="3" customFormat="1" ht="15.5">
      <c r="A27" s="19" t="s">
        <v>29</v>
      </c>
      <c r="B27" s="52"/>
      <c r="C27" s="52"/>
      <c r="D27" s="90"/>
      <c r="E27" s="90"/>
      <c r="F27" s="32"/>
      <c r="G27" s="33"/>
      <c r="H27" s="33"/>
      <c r="I27" s="33"/>
      <c r="J27" s="2"/>
      <c r="K27" s="16"/>
      <c r="L27" s="41" t="str">
        <f t="shared" si="4"/>
        <v/>
      </c>
      <c r="M27" s="2"/>
      <c r="N27" s="16"/>
      <c r="O27" s="41" t="str">
        <f t="shared" si="0"/>
        <v/>
      </c>
    </row>
    <row r="28" spans="1:15" s="3" customFormat="1" ht="15.5">
      <c r="A28" s="53"/>
      <c r="B28" s="31"/>
      <c r="C28" s="31"/>
      <c r="D28" s="96"/>
      <c r="E28" s="96"/>
      <c r="F28" s="54"/>
      <c r="G28" s="31"/>
      <c r="H28" s="55"/>
      <c r="I28" s="55"/>
      <c r="J28" s="2"/>
      <c r="K28" s="27"/>
      <c r="L28" s="44" t="str">
        <f t="shared" si="4"/>
        <v/>
      </c>
      <c r="M28" s="2"/>
      <c r="N28" s="27"/>
      <c r="O28" s="44" t="str">
        <f t="shared" si="0"/>
        <v/>
      </c>
    </row>
    <row r="29" spans="1:15" s="3" customFormat="1" ht="15.5">
      <c r="A29" s="19" t="s">
        <v>30</v>
      </c>
      <c r="B29" s="38">
        <f aca="true" t="shared" si="10" ref="B29:I29">SUM(B28:B28)</f>
        <v>0</v>
      </c>
      <c r="C29" s="38">
        <f t="shared" si="10"/>
        <v>0</v>
      </c>
      <c r="D29" s="93">
        <f t="shared" si="10"/>
        <v>0</v>
      </c>
      <c r="E29" s="93">
        <f t="shared" si="10"/>
        <v>0</v>
      </c>
      <c r="F29" s="45">
        <f t="shared" si="10"/>
        <v>0</v>
      </c>
      <c r="G29" s="38">
        <f t="shared" si="10"/>
        <v>0</v>
      </c>
      <c r="H29" s="38">
        <f t="shared" si="10"/>
        <v>0</v>
      </c>
      <c r="I29" s="38">
        <f t="shared" si="10"/>
        <v>0</v>
      </c>
      <c r="J29" s="1"/>
      <c r="K29" s="56">
        <f>E29-D29</f>
        <v>0</v>
      </c>
      <c r="L29" s="46" t="str">
        <f>_xlfn.IFERROR(E29/D29,"")</f>
        <v/>
      </c>
      <c r="M29" s="2"/>
      <c r="N29" s="56">
        <f>F29-D29</f>
        <v>0</v>
      </c>
      <c r="O29" s="46" t="str">
        <f t="shared" si="0"/>
        <v/>
      </c>
    </row>
    <row r="30" spans="1:15" s="3" customFormat="1" ht="15.5">
      <c r="A30" s="47" t="s">
        <v>31</v>
      </c>
      <c r="B30" s="57">
        <f aca="true" t="shared" si="11" ref="B30:I30">B5+B15-B25-B26-B29</f>
        <v>53886369.610000044</v>
      </c>
      <c r="C30" s="57">
        <f t="shared" si="11"/>
        <v>33949415.50999999</v>
      </c>
      <c r="D30" s="97">
        <f t="shared" si="11"/>
        <v>25108723</v>
      </c>
      <c r="E30" s="97">
        <f t="shared" si="11"/>
        <v>-15576165.249999996</v>
      </c>
      <c r="F30" s="57">
        <f t="shared" si="11"/>
        <v>30505225.81547904</v>
      </c>
      <c r="G30" s="57">
        <f t="shared" si="11"/>
        <v>33254874.69183141</v>
      </c>
      <c r="H30" s="57">
        <f t="shared" si="11"/>
        <v>36061516.1700117</v>
      </c>
      <c r="I30" s="57">
        <f t="shared" si="11"/>
        <v>36605362.59362021</v>
      </c>
      <c r="J30" s="1"/>
      <c r="K30" s="50">
        <f>E30-D30</f>
        <v>-40684888.25</v>
      </c>
      <c r="L30" s="51">
        <f>_xlfn.IFERROR(E30/D30,"")</f>
        <v>-0.6203487628582305</v>
      </c>
      <c r="M30" s="2"/>
      <c r="N30" s="50">
        <f>F30-D30</f>
        <v>5396502.81547904</v>
      </c>
      <c r="O30" s="51">
        <f t="shared" si="0"/>
        <v>1.2149254191652454</v>
      </c>
    </row>
    <row r="31" spans="1:15" s="3" customFormat="1" ht="15.5">
      <c r="A31" s="19" t="s">
        <v>32</v>
      </c>
      <c r="B31" s="58"/>
      <c r="C31" s="58"/>
      <c r="D31" s="89"/>
      <c r="E31" s="89"/>
      <c r="F31" s="25"/>
      <c r="G31" s="26"/>
      <c r="H31" s="26"/>
      <c r="I31" s="26"/>
      <c r="J31" s="1"/>
      <c r="K31" s="16"/>
      <c r="L31" s="59" t="str">
        <f>_xlfn.IFERROR(E31/D31,"")</f>
        <v/>
      </c>
      <c r="M31" s="2"/>
      <c r="N31" s="16"/>
      <c r="O31" s="59" t="str">
        <f t="shared" si="0"/>
        <v/>
      </c>
    </row>
    <row r="32" spans="1:17" s="3" customFormat="1" ht="15.5">
      <c r="A32" s="42" t="s">
        <v>33</v>
      </c>
      <c r="B32" s="33">
        <v>2816141</v>
      </c>
      <c r="C32" s="60"/>
      <c r="D32" s="98"/>
      <c r="E32" s="98"/>
      <c r="F32" s="61">
        <v>0</v>
      </c>
      <c r="G32" s="60"/>
      <c r="H32" s="60"/>
      <c r="I32" s="60"/>
      <c r="J32" s="2"/>
      <c r="K32" s="27">
        <f>E32-D32</f>
        <v>0</v>
      </c>
      <c r="L32" s="34" t="str">
        <f>_xlfn.IFERROR(E32/D32,"")</f>
        <v/>
      </c>
      <c r="M32" s="2"/>
      <c r="N32" s="27">
        <f>F32-D32</f>
        <v>0</v>
      </c>
      <c r="O32" s="34" t="str">
        <f t="shared" si="0"/>
        <v/>
      </c>
      <c r="Q32" s="2"/>
    </row>
    <row r="33" spans="1:15" s="3" customFormat="1" ht="15.5">
      <c r="A33" s="62" t="s">
        <v>42</v>
      </c>
      <c r="B33" s="33">
        <v>23334096</v>
      </c>
      <c r="C33" s="60">
        <f>103553640-C25</f>
        <v>11727046</v>
      </c>
      <c r="D33" s="98"/>
      <c r="E33" s="98"/>
      <c r="F33" s="63">
        <v>2223355</v>
      </c>
      <c r="G33" s="63">
        <v>387989</v>
      </c>
      <c r="H33" s="63">
        <v>844623</v>
      </c>
      <c r="I33" s="63"/>
      <c r="J33" s="2"/>
      <c r="K33" s="27"/>
      <c r="L33" s="34"/>
      <c r="M33" s="2"/>
      <c r="N33" s="27"/>
      <c r="O33" s="34"/>
    </row>
    <row r="34" spans="1:15" s="3" customFormat="1" ht="15.5">
      <c r="A34" s="42" t="s">
        <v>34</v>
      </c>
      <c r="B34" s="63">
        <f>B25/730*90</f>
        <v>22614051.005753424</v>
      </c>
      <c r="C34" s="63">
        <f>C25/365*90</f>
        <v>22642173.8630137</v>
      </c>
      <c r="D34" s="99">
        <f>D25/365*90</f>
        <v>26575187.17808219</v>
      </c>
      <c r="E34" s="99"/>
      <c r="F34" s="63">
        <f>(F25-F23)/730*90</f>
        <v>28281870.83768067</v>
      </c>
      <c r="G34" s="63">
        <f>(G25-G23)/730*90</f>
        <v>32866885.617983956</v>
      </c>
      <c r="H34" s="63">
        <f>(H25-H23)/730*90</f>
        <v>35216893.54378599</v>
      </c>
      <c r="I34" s="63">
        <f>(I25-I23)/365*90</f>
        <v>36605362.33390475</v>
      </c>
      <c r="J34" s="2"/>
      <c r="K34" s="27"/>
      <c r="L34" s="34"/>
      <c r="M34" s="2"/>
      <c r="N34" s="27"/>
      <c r="O34" s="34"/>
    </row>
    <row r="35" spans="1:15" s="3" customFormat="1" ht="15.5">
      <c r="A35" s="19" t="s">
        <v>35</v>
      </c>
      <c r="B35" s="64">
        <f aca="true" t="shared" si="12" ref="B35:I35">SUM(B32:B34)</f>
        <v>48764288.00575343</v>
      </c>
      <c r="C35" s="64">
        <f t="shared" si="12"/>
        <v>34369219.8630137</v>
      </c>
      <c r="D35" s="100">
        <f t="shared" si="12"/>
        <v>26575187.17808219</v>
      </c>
      <c r="E35" s="100">
        <f t="shared" si="12"/>
        <v>0</v>
      </c>
      <c r="F35" s="64">
        <f t="shared" si="12"/>
        <v>30505225.83768067</v>
      </c>
      <c r="G35" s="64">
        <f t="shared" si="12"/>
        <v>33254874.617983956</v>
      </c>
      <c r="H35" s="64">
        <f t="shared" si="12"/>
        <v>36061516.54378599</v>
      </c>
      <c r="I35" s="64">
        <f t="shared" si="12"/>
        <v>36605362.33390475</v>
      </c>
      <c r="J35" s="1"/>
      <c r="K35" s="27">
        <f>E35-D35</f>
        <v>-26575187.17808219</v>
      </c>
      <c r="L35" s="34">
        <f>_xlfn.IFERROR(E35/D35,"")</f>
        <v>0</v>
      </c>
      <c r="M35" s="2"/>
      <c r="N35" s="27">
        <f>F35-D35</f>
        <v>3930038.659598481</v>
      </c>
      <c r="O35" s="34">
        <f t="shared" si="0"/>
        <v>1.147883762144854</v>
      </c>
    </row>
    <row r="36" spans="1:15" s="3" customFormat="1" ht="15.5">
      <c r="A36" s="65"/>
      <c r="B36" s="66"/>
      <c r="C36" s="66"/>
      <c r="D36" s="100"/>
      <c r="E36" s="100"/>
      <c r="F36" s="67"/>
      <c r="G36" s="64"/>
      <c r="H36" s="64"/>
      <c r="I36" s="64"/>
      <c r="J36" s="1"/>
      <c r="K36" s="27"/>
      <c r="L36" s="59" t="str">
        <f>_xlfn.IFERROR(E36/D36,"")</f>
        <v/>
      </c>
      <c r="M36" s="2"/>
      <c r="N36" s="27"/>
      <c r="O36" s="59" t="str">
        <f t="shared" si="0"/>
        <v/>
      </c>
    </row>
    <row r="37" spans="1:15" s="3" customFormat="1" ht="15.5">
      <c r="A37" s="65" t="s">
        <v>36</v>
      </c>
      <c r="B37" s="26">
        <f aca="true" t="shared" si="13" ref="B37:I37">ABS(IF(B30-B35&gt;0,0,B30-B35))</f>
        <v>0</v>
      </c>
      <c r="C37" s="26">
        <f t="shared" si="13"/>
        <v>419804.3530137092</v>
      </c>
      <c r="D37" s="89">
        <f t="shared" si="13"/>
        <v>1466464.1780821905</v>
      </c>
      <c r="E37" s="89">
        <f t="shared" si="13"/>
        <v>15576165.249999996</v>
      </c>
      <c r="F37" s="26">
        <f t="shared" si="13"/>
        <v>0.02220163121819496</v>
      </c>
      <c r="G37" s="26">
        <f t="shared" si="13"/>
        <v>0</v>
      </c>
      <c r="H37" s="26">
        <f t="shared" si="13"/>
        <v>0.37377429008483887</v>
      </c>
      <c r="I37" s="26">
        <f t="shared" si="13"/>
        <v>0</v>
      </c>
      <c r="J37" s="1"/>
      <c r="K37" s="27">
        <f>E37-D37</f>
        <v>14109701.071917806</v>
      </c>
      <c r="L37" s="34">
        <f>_xlfn.IFERROR(E37/D37,"")</f>
        <v>10.621579089896462</v>
      </c>
      <c r="M37" s="2"/>
      <c r="N37" s="27">
        <f>F37-D37</f>
        <v>-1466464.1558805592</v>
      </c>
      <c r="O37" s="34">
        <f t="shared" si="0"/>
        <v>1.5139566005103353E-08</v>
      </c>
    </row>
    <row r="38" spans="1:15" s="3" customFormat="1" ht="15.5">
      <c r="A38" s="35"/>
      <c r="B38" s="68"/>
      <c r="C38" s="68"/>
      <c r="D38" s="101"/>
      <c r="E38" s="101"/>
      <c r="F38" s="69"/>
      <c r="G38" s="70"/>
      <c r="H38" s="70"/>
      <c r="I38" s="70"/>
      <c r="J38" s="1"/>
      <c r="K38" s="56"/>
      <c r="L38" s="59" t="str">
        <f>_xlfn.IFERROR(E38/D38,"")</f>
        <v/>
      </c>
      <c r="M38" s="2"/>
      <c r="N38" s="56"/>
      <c r="O38" s="59" t="str">
        <f t="shared" si="0"/>
        <v/>
      </c>
    </row>
    <row r="39" spans="1:15" s="3" customFormat="1" ht="15.5">
      <c r="A39" s="47" t="s">
        <v>37</v>
      </c>
      <c r="B39" s="71">
        <f>ROUND(B30-B35+B37,0)</f>
        <v>5122082</v>
      </c>
      <c r="C39" s="71">
        <f>ROUND(C30-C35+C37,0)</f>
        <v>0</v>
      </c>
      <c r="D39" s="102">
        <f>ROUND(D30-D35+D37,0)</f>
        <v>0</v>
      </c>
      <c r="E39" s="102">
        <f>ROUND(E30-E35+E37,0)</f>
        <v>0</v>
      </c>
      <c r="F39" s="71">
        <f>ROUND(F30-F35+F37,0)</f>
        <v>0</v>
      </c>
      <c r="G39" s="71">
        <f aca="true" t="shared" si="14" ref="G39:I39">ROUND(G30-G35+G37,0)</f>
        <v>0</v>
      </c>
      <c r="H39" s="71">
        <f t="shared" si="14"/>
        <v>0</v>
      </c>
      <c r="I39" s="71">
        <f t="shared" si="14"/>
        <v>0</v>
      </c>
      <c r="J39" s="1"/>
      <c r="K39" s="50">
        <f>E39-D39</f>
        <v>0</v>
      </c>
      <c r="L39" s="72" t="str">
        <f>_xlfn.IFERROR(E39/D39,"")</f>
        <v/>
      </c>
      <c r="M39" s="2"/>
      <c r="N39" s="50">
        <f>F39-D39</f>
        <v>0</v>
      </c>
      <c r="O39" s="72" t="str">
        <f t="shared" si="0"/>
        <v/>
      </c>
    </row>
    <row r="40" spans="1:10" s="3" customFormat="1" ht="15">
      <c r="A40" s="73"/>
      <c r="B40" s="73"/>
      <c r="C40" s="73"/>
      <c r="D40" s="73"/>
      <c r="E40" s="73"/>
      <c r="F40" s="73"/>
      <c r="G40" s="73"/>
      <c r="H40" s="73"/>
      <c r="I40" s="73"/>
      <c r="J40" s="73"/>
    </row>
    <row r="41" spans="1:24" ht="15.5">
      <c r="A41" s="74" t="s">
        <v>38</v>
      </c>
      <c r="B41" s="75"/>
      <c r="C41" s="75"/>
      <c r="D41" s="76"/>
      <c r="E41" s="76"/>
      <c r="F41" s="76"/>
      <c r="G41" s="76"/>
      <c r="H41" s="76"/>
      <c r="I41" s="76"/>
      <c r="K41" s="3"/>
      <c r="L41" s="3"/>
      <c r="M41" s="3"/>
      <c r="N41" s="3"/>
      <c r="O41" s="3"/>
      <c r="P41" s="3"/>
      <c r="Q41" s="77"/>
      <c r="R41" s="3"/>
      <c r="S41" s="3"/>
      <c r="T41" s="3"/>
      <c r="U41" s="3"/>
      <c r="V41" s="3"/>
      <c r="W41" s="3"/>
      <c r="X41" s="3"/>
    </row>
    <row r="42" spans="1:24" ht="46" customHeight="1">
      <c r="A42" s="111" t="s">
        <v>47</v>
      </c>
      <c r="B42" s="112"/>
      <c r="C42" s="112"/>
      <c r="D42" s="112"/>
      <c r="E42" s="112"/>
      <c r="F42" s="112"/>
      <c r="G42" s="112"/>
      <c r="H42" s="112"/>
      <c r="I42" s="84"/>
      <c r="K42" s="3"/>
      <c r="L42" s="3"/>
      <c r="M42" s="3"/>
      <c r="N42" s="3"/>
      <c r="O42" s="3"/>
      <c r="P42" s="3"/>
      <c r="Q42" s="77"/>
      <c r="R42" s="3"/>
      <c r="S42" s="3"/>
      <c r="T42" s="3"/>
      <c r="U42" s="3"/>
      <c r="V42" s="3"/>
      <c r="W42" s="3"/>
      <c r="X42" s="3"/>
    </row>
    <row r="43" spans="1:24" ht="58.5" customHeight="1">
      <c r="A43" s="104" t="s">
        <v>48</v>
      </c>
      <c r="B43" s="104"/>
      <c r="C43" s="104"/>
      <c r="D43" s="104"/>
      <c r="E43" s="104"/>
      <c r="F43" s="104"/>
      <c r="G43" s="104"/>
      <c r="H43" s="104"/>
      <c r="I43" s="82"/>
      <c r="K43" s="3"/>
      <c r="L43" s="3"/>
      <c r="M43" s="3"/>
      <c r="N43" s="3"/>
      <c r="O43" s="3"/>
      <c r="P43" s="3"/>
      <c r="Q43" s="78"/>
      <c r="R43" s="3"/>
      <c r="S43" s="3"/>
      <c r="T43" s="3"/>
      <c r="U43" s="3"/>
      <c r="V43" s="3"/>
      <c r="W43" s="3"/>
      <c r="X43" s="3"/>
    </row>
    <row r="44" spans="1:24" ht="12.75" customHeight="1">
      <c r="A44" s="79"/>
      <c r="B44" s="79"/>
      <c r="C44" s="79"/>
      <c r="D44" s="79"/>
      <c r="E44" s="79"/>
      <c r="F44" s="79"/>
      <c r="G44" s="79"/>
      <c r="H44" s="79"/>
      <c r="I44" s="82"/>
      <c r="K44" s="3"/>
      <c r="L44" s="3"/>
      <c r="M44" s="3"/>
      <c r="N44" s="3"/>
      <c r="O44" s="3"/>
      <c r="P44" s="3"/>
      <c r="Q44" s="78"/>
      <c r="R44" s="3"/>
      <c r="S44" s="3"/>
      <c r="T44" s="3"/>
      <c r="U44" s="3"/>
      <c r="V44" s="3"/>
      <c r="W44" s="3"/>
      <c r="X44" s="3"/>
    </row>
    <row r="45" spans="1:24" ht="91.5" customHeight="1">
      <c r="A45" s="104" t="s">
        <v>49</v>
      </c>
      <c r="B45" s="104"/>
      <c r="C45" s="104"/>
      <c r="D45" s="104"/>
      <c r="E45" s="104"/>
      <c r="F45" s="104"/>
      <c r="G45" s="104"/>
      <c r="H45" s="104"/>
      <c r="I45" s="82"/>
      <c r="K45" s="3"/>
      <c r="L45" s="3"/>
      <c r="M45" s="3"/>
      <c r="N45" s="3"/>
      <c r="O45" s="3"/>
      <c r="P45" s="3"/>
      <c r="Q45" s="78"/>
      <c r="R45" s="3"/>
      <c r="S45" s="3"/>
      <c r="T45" s="3"/>
      <c r="U45" s="3"/>
      <c r="V45" s="3"/>
      <c r="W45" s="3"/>
      <c r="X45" s="3"/>
    </row>
    <row r="46" spans="1:24" ht="11.25" customHeight="1">
      <c r="A46" s="79"/>
      <c r="B46" s="79"/>
      <c r="C46" s="79"/>
      <c r="D46" s="79"/>
      <c r="E46" s="79"/>
      <c r="F46" s="79"/>
      <c r="G46" s="79"/>
      <c r="H46" s="79"/>
      <c r="I46" s="82"/>
      <c r="K46" s="3"/>
      <c r="L46" s="3"/>
      <c r="M46" s="3"/>
      <c r="N46" s="3"/>
      <c r="O46" s="3"/>
      <c r="P46" s="3"/>
      <c r="Q46" s="78"/>
      <c r="R46" s="3"/>
      <c r="S46" s="3"/>
      <c r="T46" s="3"/>
      <c r="U46" s="3"/>
      <c r="V46" s="3"/>
      <c r="W46" s="3"/>
      <c r="X46" s="3"/>
    </row>
    <row r="47" spans="1:24" ht="62.25" customHeight="1">
      <c r="A47" s="104" t="s">
        <v>44</v>
      </c>
      <c r="B47" s="104"/>
      <c r="C47" s="104"/>
      <c r="D47" s="104"/>
      <c r="E47" s="104"/>
      <c r="F47" s="104"/>
      <c r="G47" s="104"/>
      <c r="H47" s="104"/>
      <c r="I47" s="82"/>
      <c r="K47" s="3"/>
      <c r="L47" s="3"/>
      <c r="M47" s="3"/>
      <c r="N47" s="3"/>
      <c r="O47" s="3"/>
      <c r="P47" s="3"/>
      <c r="Q47" s="78"/>
      <c r="R47" s="3"/>
      <c r="S47" s="3"/>
      <c r="T47" s="3"/>
      <c r="U47" s="3"/>
      <c r="V47" s="3"/>
      <c r="W47" s="3"/>
      <c r="X47" s="3"/>
    </row>
    <row r="48" spans="1:24" ht="12.75" customHeight="1">
      <c r="A48" s="105"/>
      <c r="B48" s="104"/>
      <c r="C48" s="104"/>
      <c r="D48" s="104"/>
      <c r="E48" s="104"/>
      <c r="F48" s="104"/>
      <c r="G48" s="104"/>
      <c r="H48" s="104"/>
      <c r="I48" s="82"/>
      <c r="K48" s="3"/>
      <c r="L48" s="3"/>
      <c r="M48" s="3"/>
      <c r="N48" s="3"/>
      <c r="O48" s="3"/>
      <c r="P48" s="3"/>
      <c r="Q48" s="78"/>
      <c r="R48" s="3"/>
      <c r="S48" s="3"/>
      <c r="T48" s="3"/>
      <c r="U48" s="3"/>
      <c r="V48" s="3"/>
      <c r="W48" s="3"/>
      <c r="X48" s="3"/>
    </row>
    <row r="49" ht="15">
      <c r="A49" s="3" t="s">
        <v>50</v>
      </c>
    </row>
    <row r="50" ht="15">
      <c r="A50" s="3"/>
    </row>
    <row r="51" ht="15">
      <c r="A51" s="3"/>
    </row>
    <row r="52" ht="15">
      <c r="A52" s="3"/>
    </row>
  </sheetData>
  <sheetProtection formatCells="0" formatColumns="0" formatRows="0" insertColumns="0" insertRows="0" deleteRows="0" pivotTables="0"/>
  <mergeCells count="9">
    <mergeCell ref="A47:H47"/>
    <mergeCell ref="A48:H48"/>
    <mergeCell ref="A1:H1"/>
    <mergeCell ref="A2:H2"/>
    <mergeCell ref="K2:O2"/>
    <mergeCell ref="K3:O3"/>
    <mergeCell ref="A42:H42"/>
    <mergeCell ref="A43:H43"/>
    <mergeCell ref="A45:H45"/>
  </mergeCells>
  <printOptions/>
  <pageMargins left="0.5" right="0.5" top="0.75" bottom="0.75" header="0.3" footer="0.3"/>
  <pageSetup fitToHeight="1" fitToWidth="1" horizontalDpi="600" verticalDpi="600" orientation="portrait" scale="6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AA55165397AD45A9C806DE4DA322BC" ma:contentTypeVersion="6" ma:contentTypeDescription="Create a new document." ma:contentTypeScope="" ma:versionID="5a0986d5a163ab43eda8e30fa56f2e33">
  <xsd:schema xmlns:xsd="http://www.w3.org/2001/XMLSchema" xmlns:xs="http://www.w3.org/2001/XMLSchema" xmlns:p="http://schemas.microsoft.com/office/2006/metadata/properties" xmlns:ns1="http://schemas.microsoft.com/sharepoint/v3" xmlns:ns2="cc65247f-a20b-435f-b32a-7011b51eca25" targetNamespace="http://schemas.microsoft.com/office/2006/metadata/properties" ma:root="true" ma:fieldsID="2b17d12bb3c4829d2a23931fc4f63999" ns1:_="" ns2:_="">
    <xsd:import namespace="http://schemas.microsoft.com/sharepoint/v3"/>
    <xsd:import namespace="cc65247f-a20b-435f-b32a-7011b51eca25"/>
    <xsd:element name="properties">
      <xsd:complexType>
        <xsd:sequence>
          <xsd:element name="documentManagement">
            <xsd:complexType>
              <xsd:all>
                <xsd:element ref="ns1:AssignedTo" minOccurs="0"/>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65247f-a20b-435f-b32a-7011b51eca25"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432096-83F9-4F9C-A5BA-2F618034F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65247f-a20b-435f-b32a-7011b51ec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8032B-2013-4652-A3D4-CE87193D5BEA}">
  <ds:schemaRefs>
    <ds:schemaRef ds:uri="35105e1f-aec5-4642-b1e9-fb600a2dc2ce"/>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09b94837-064f-411d-b6e3-6f947191a91d"/>
    <ds:schemaRef ds:uri="http://www.w3.org/XML/1998/namespace"/>
    <ds:schemaRef ds:uri="http://purl.org/dc/dcmitype/"/>
  </ds:schemaRefs>
</ds:datastoreItem>
</file>

<file path=customXml/itemProps3.xml><?xml version="1.0" encoding="utf-8"?>
<ds:datastoreItem xmlns:ds="http://schemas.openxmlformats.org/officeDocument/2006/customXml" ds:itemID="{C692CB66-C58E-483A-91D5-0BA38917AC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Makhani, Nicholas</dc:creator>
  <cp:keywords/>
  <dc:description/>
  <cp:lastModifiedBy>McConnell, Emmy</cp:lastModifiedBy>
  <dcterms:created xsi:type="dcterms:W3CDTF">2020-07-01T17:24:19Z</dcterms:created>
  <dcterms:modified xsi:type="dcterms:W3CDTF">2021-07-27T22:54:50Z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0x010100D2AA55165397AD45A9C806DE4DA322BC</vt:lpwstr>
  </property>
  <property fmtid="{D5CDD505-2E9C-101B-9397-08002B2CF9AE}" pid="3" name="_dlc_DocIdItemGuid">
    <vt:lpwstr>570b710d-5861-4346-8bff-f575bec716c0</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