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codeName="ThisWorkbook" defaultThemeVersion="124226"/>
  <bookViews>
    <workbookView xWindow="65428" yWindow="65428" windowWidth="23256" windowHeight="12576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91029"/>
  <extLst/>
</workbook>
</file>

<file path=xl/sharedStrings.xml><?xml version="1.0" encoding="utf-8"?>
<sst xmlns="http://schemas.openxmlformats.org/spreadsheetml/2006/main" count="685" uniqueCount="174">
  <si>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</si>
  <si>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</si>
  <si>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</si>
  <si>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</si>
  <si>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</si>
  <si>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</si>
  <si>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</si>
  <si>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</si>
  <si>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</si>
  <si>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</si>
  <si>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</si>
  <si>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</si>
  <si>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</si>
  <si>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</si>
  <si>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</si>
  <si>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</si>
  <si>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</si>
  <si>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</si>
  <si>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</si>
  <si>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</si>
  <si>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</si>
  <si>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</si>
  <si>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</si>
  <si>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</si>
  <si>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</si>
  <si>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</si>
  <si>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</si>
  <si>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</si>
  <si>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</si>
  <si>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</si>
  <si>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</si>
  <si>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</si>
  <si>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</si>
  <si>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</si>
  <si>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</si>
  <si>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</si>
  <si>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</si>
  <si>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</si>
  <si>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</si>
  <si>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</si>
  <si>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</si>
  <si>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</si>
  <si>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</si>
  <si>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</si>
  <si>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</si>
  <si>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</si>
  <si>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</si>
  <si>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</si>
  <si>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</si>
  <si>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</si>
  <si>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</si>
  <si>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</si>
  <si>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</si>
  <si>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</si>
  <si>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</si>
  <si>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</si>
  <si>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</si>
  <si>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</si>
  <si>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</si>
  <si>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</si>
  <si>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</si>
  <si>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</si>
  <si>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</si>
  <si>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</si>
  <si>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</si>
  <si>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</si>
  <si>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</si>
  <si>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</si>
  <si>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</si>
  <si>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</si>
  <si>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</si>
  <si>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</si>
  <si>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</si>
  <si>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</si>
  <si>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</si>
  <si>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</si>
  <si>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</si>
  <si>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</si>
  <si>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</si>
  <si>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</si>
  <si>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</si>
  <si>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</si>
  <si>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</si>
  <si>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</si>
  <si>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</si>
  <si>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</si>
  <si>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</si>
  <si>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</si>
  <si>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</si>
  <si>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</si>
  <si>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</si>
  <si>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</si>
  <si>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</si>
  <si>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</si>
  <si>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</si>
  <si>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</si>
  <si>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</si>
  <si>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</si>
  <si>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</si>
  <si>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</si>
  <si>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</si>
  <si>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</si>
  <si>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</si>
  <si>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</si>
  <si>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</si>
  <si>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</si>
  <si>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</si>
  <si>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</si>
  <si>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</si>
  <si>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</si>
  <si>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</si>
  <si>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</si>
  <si>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</si>
  <si>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</si>
  <si>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</si>
  <si>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</si>
  <si>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</si>
  <si>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</si>
  <si>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</si>
  <si>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</si>
  <si>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</si>
  <si>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</si>
  <si>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</si>
  <si>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</si>
  <si>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</si>
  <si>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</si>
  <si>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</si>
  <si>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</si>
  <si>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</si>
  <si>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</si>
  <si>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</si>
  <si>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</si>
  <si>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</si>
  <si>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</si>
  <si>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</si>
  <si>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</si>
  <si>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</si>
  <si>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</si>
  <si>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</si>
  <si>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</si>
  <si>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</si>
  <si>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</si>
  <si>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</si>
  <si>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</si>
  <si>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</si>
  <si>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</si>
  <si>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</si>
  <si>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</si>
  <si>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</si>
  <si>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</si>
  <si>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</si>
  <si>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</si>
  <si>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</si>
  <si>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</si>
  <si>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</si>
  <si>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White Center HUB Sale</t>
  </si>
  <si>
    <t>Sale</t>
  </si>
  <si>
    <t>Stand Alone</t>
  </si>
  <si>
    <t>Carolyn Mock / Steve Rizika</t>
  </si>
  <si>
    <t>3/17/21</t>
  </si>
  <si>
    <t>Sale of property at 10821 8th Ave SW, Seattle (White Center) Parcel 062304-9405</t>
  </si>
  <si>
    <t>DES</t>
  </si>
  <si>
    <t>An NPV analysis was not performed because this property was determined to be surplus to King County needs.</t>
  </si>
  <si>
    <t>Facilities Management / Real Estate Services</t>
  </si>
  <si>
    <t>A44000</t>
  </si>
  <si>
    <t>0010</t>
  </si>
  <si>
    <t>34187 - Cost Real Property Sales</t>
  </si>
  <si>
    <t>RES Labor</t>
  </si>
  <si>
    <t>Appraisal</t>
  </si>
  <si>
    <t>- In 2018-2019 King County spent $116,143 for administration, utilities and maintenance of the property.  Annual fees and assessments on this property total $7,787.  This transfer will relieve King County of these costs.</t>
  </si>
  <si>
    <t>DCHS</t>
  </si>
  <si>
    <t>- The sale transaction costs will be covered by DCHS.</t>
  </si>
  <si>
    <t>- This transaction is a no cost transfer to the White Center CDA.  The purchase price referenced in the Purchase and Sale Agreement will be adjusted prior to closing per Section 2.4.</t>
  </si>
  <si>
    <t>Sid Bender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</si>
</sst>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3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8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9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1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58" xfId="16" applyNumberFormat="1" applyFont="1" applyBorder="1" applyAlignment="1">
      <alignment horizontal="center"/>
    </xf>
    <xf numFmtId="0" fontId="21" fillId="0" borderId="59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  <xf numFmtId="14" fontId="21" fillId="0" borderId="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149">
      <selection activeCell="C175" sqref="C175:N17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7.4">
      <c r="C1" s="107"/>
    </row>
    <row r="2" spans="3:14" ht="22.8">
      <c r="C2" s="373" t="s">
        <v>60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178"/>
    </row>
    <row r="3" ht="13.8">
      <c r="C3" s="112"/>
    </row>
    <row r="4" spans="3:12" ht="13.8">
      <c r="C4" s="232" t="s">
        <v>67</v>
      </c>
      <c r="I4" s="176"/>
      <c r="J4" s="112" t="s">
        <v>98</v>
      </c>
      <c r="K4" s="112"/>
      <c r="L4" s="112"/>
    </row>
    <row r="5" spans="3:12" ht="13.8">
      <c r="C5" s="232" t="s">
        <v>68</v>
      </c>
      <c r="I5" s="175"/>
      <c r="J5" s="112" t="s">
        <v>97</v>
      </c>
      <c r="K5" s="112"/>
      <c r="L5" s="112"/>
    </row>
    <row r="6" ht="13.8" thickBot="1"/>
    <row r="7" spans="2:15" ht="18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8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160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7" t="s">
        <v>76</v>
      </c>
      <c r="E11" s="357"/>
      <c r="F11" s="358"/>
      <c r="G11" s="138" t="s">
        <v>155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1" t="s">
        <v>75</v>
      </c>
      <c r="E12" s="351"/>
      <c r="F12" s="352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1" t="s">
        <v>74</v>
      </c>
      <c r="E13" s="351"/>
      <c r="F13" s="352"/>
      <c r="G13" s="138" t="s">
        <v>156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7" t="s">
        <v>73</v>
      </c>
      <c r="E14" s="351"/>
      <c r="F14" s="352"/>
      <c r="G14" s="138" t="s">
        <v>157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1" t="s">
        <v>72</v>
      </c>
      <c r="E15" s="351"/>
      <c r="F15" s="352"/>
      <c r="G15" s="138" t="s">
        <v>158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1" t="s">
        <v>103</v>
      </c>
      <c r="E16" s="351"/>
      <c r="F16" s="240"/>
      <c r="G16" s="187" t="s">
        <v>159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1" t="s">
        <v>69</v>
      </c>
      <c r="E17" s="351"/>
      <c r="F17" s="352"/>
      <c r="G17" s="141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7" t="s">
        <v>70</v>
      </c>
      <c r="E18" s="357"/>
      <c r="F18" s="358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57" t="s">
        <v>137</v>
      </c>
      <c r="E19" s="357"/>
      <c r="F19" s="358"/>
      <c r="G19" s="188">
        <v>2021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2" thickBot="1">
      <c r="B20" s="210"/>
      <c r="C20" s="243"/>
      <c r="D20" s="244"/>
      <c r="E20" s="244"/>
      <c r="F20" s="244"/>
      <c r="G20" s="375" t="s">
        <v>34</v>
      </c>
      <c r="H20" s="375"/>
      <c r="I20" s="375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163</v>
      </c>
      <c r="H21" s="144"/>
      <c r="I21" s="145"/>
      <c r="J21" s="335" t="s">
        <v>164</v>
      </c>
      <c r="K21" s="335" t="s">
        <v>161</v>
      </c>
      <c r="L21" s="336" t="s">
        <v>165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170</v>
      </c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4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4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8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4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6" t="s">
        <v>125</v>
      </c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366" t="s">
        <v>142</v>
      </c>
      <c r="E39" s="366"/>
      <c r="F39" s="366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1" t="s">
        <v>77</v>
      </c>
      <c r="E40" s="371"/>
      <c r="F40" s="372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1" t="s">
        <v>78</v>
      </c>
      <c r="E41" s="371"/>
      <c r="F41" s="372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9" t="s">
        <v>162</v>
      </c>
      <c r="E43" s="360"/>
      <c r="F43" s="360"/>
      <c r="G43" s="360"/>
      <c r="H43" s="360"/>
      <c r="I43" s="361"/>
      <c r="J43" s="121"/>
      <c r="K43" s="121"/>
      <c r="L43" s="121"/>
      <c r="M43" s="121"/>
      <c r="N43" s="121"/>
      <c r="O43" s="211"/>
    </row>
    <row r="44" spans="2:15" ht="13.8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4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2" t="s">
        <v>99</v>
      </c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6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9.4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9.4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4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7" t="s">
        <v>20</v>
      </c>
      <c r="F57" s="377"/>
      <c r="G57" s="261">
        <v>2021</v>
      </c>
      <c r="H57" s="262">
        <f>G57+1</f>
        <v>2022</v>
      </c>
      <c r="I57" s="262">
        <f>H57+1</f>
        <v>2023</v>
      </c>
      <c r="J57" s="262">
        <f>I57+1</f>
        <v>2024</v>
      </c>
      <c r="K57" s="262">
        <f>J57+1</f>
        <v>2025</v>
      </c>
      <c r="L57" s="262">
        <f>K57+1</f>
        <v>2026</v>
      </c>
      <c r="M57" s="263" t="s">
        <v>41</v>
      </c>
      <c r="N57" s="263" t="str">
        <f>CONCATENATE("Sum of Revenues Prior to ",G$19)</f>
        <v>Sum of Revenues Prior to 2021</v>
      </c>
      <c r="O57" s="211"/>
    </row>
    <row r="58" spans="2:15" ht="15" thickBot="1">
      <c r="B58" s="210"/>
      <c r="C58" s="157" t="s">
        <v>163</v>
      </c>
      <c r="D58" s="158" t="s">
        <v>50</v>
      </c>
      <c r="E58" s="353" t="s">
        <v>166</v>
      </c>
      <c r="F58" s="354"/>
      <c r="G58" s="151">
        <f>SUM(G82:G88)</f>
        <v>33314.58</v>
      </c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8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8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6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3" t="s">
        <v>84</v>
      </c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4"/>
      <c r="D69" s="374"/>
      <c r="E69" s="374"/>
      <c r="F69" s="374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1" t="s">
        <v>85</v>
      </c>
      <c r="F71" s="371"/>
      <c r="G71" s="371"/>
      <c r="H71" s="371"/>
      <c r="I71" s="371"/>
      <c r="J71" s="371"/>
      <c r="K71" s="371"/>
      <c r="L71" s="371"/>
      <c r="M71" s="371"/>
      <c r="N71" s="180"/>
      <c r="O71" s="211"/>
    </row>
    <row r="72" spans="2:15" ht="13.5" customHeight="1">
      <c r="B72" s="210"/>
      <c r="C72" s="268" t="s">
        <v>25</v>
      </c>
      <c r="D72" s="269"/>
      <c r="E72" s="355" t="s">
        <v>86</v>
      </c>
      <c r="F72" s="355"/>
      <c r="G72" s="355"/>
      <c r="H72" s="355"/>
      <c r="I72" s="355"/>
      <c r="J72" s="355"/>
      <c r="K72" s="355"/>
      <c r="L72" s="355"/>
      <c r="M72" s="355"/>
      <c r="N72" s="181"/>
      <c r="O72" s="211"/>
    </row>
    <row r="73" spans="2:15" ht="14.4">
      <c r="B73" s="210"/>
      <c r="C73" s="268" t="s">
        <v>53</v>
      </c>
      <c r="D73" s="269"/>
      <c r="E73" s="355" t="s">
        <v>87</v>
      </c>
      <c r="F73" s="356"/>
      <c r="G73" s="356"/>
      <c r="H73" s="356"/>
      <c r="I73" s="356"/>
      <c r="J73" s="356"/>
      <c r="K73" s="356"/>
      <c r="L73" s="356"/>
      <c r="M73" s="356"/>
      <c r="N73" s="179"/>
      <c r="O73" s="211"/>
    </row>
    <row r="74" spans="2:15" ht="14.4">
      <c r="B74" s="210"/>
      <c r="C74" s="365" t="s">
        <v>55</v>
      </c>
      <c r="D74" s="365"/>
      <c r="E74" s="355" t="s">
        <v>88</v>
      </c>
      <c r="F74" s="356"/>
      <c r="G74" s="356"/>
      <c r="H74" s="356"/>
      <c r="I74" s="356"/>
      <c r="J74" s="356"/>
      <c r="K74" s="356"/>
      <c r="L74" s="356"/>
      <c r="M74" s="356"/>
      <c r="N74" s="179"/>
      <c r="O74" s="211"/>
    </row>
    <row r="75" spans="2:15" ht="14.25" customHeight="1">
      <c r="B75" s="210"/>
      <c r="C75" s="369" t="s">
        <v>56</v>
      </c>
      <c r="D75" s="369"/>
      <c r="E75" s="355" t="s">
        <v>89</v>
      </c>
      <c r="F75" s="355"/>
      <c r="G75" s="355"/>
      <c r="H75" s="355"/>
      <c r="I75" s="355"/>
      <c r="J75" s="355"/>
      <c r="K75" s="355"/>
      <c r="L75" s="355"/>
      <c r="M75" s="355"/>
      <c r="N75" s="181"/>
      <c r="O75" s="211"/>
    </row>
    <row r="76" spans="2:15" ht="14.4">
      <c r="B76" s="210"/>
      <c r="C76" s="365" t="s">
        <v>57</v>
      </c>
      <c r="D76" s="365"/>
      <c r="E76" s="355"/>
      <c r="F76" s="356"/>
      <c r="G76" s="356"/>
      <c r="H76" s="356"/>
      <c r="I76" s="356"/>
      <c r="J76" s="356"/>
      <c r="K76" s="356"/>
      <c r="L76" s="356"/>
      <c r="M76" s="356"/>
      <c r="N76" s="179"/>
      <c r="O76" s="211"/>
    </row>
    <row r="77" spans="2:15" ht="15" customHeight="1">
      <c r="B77" s="210"/>
      <c r="C77" s="370" t="s">
        <v>26</v>
      </c>
      <c r="D77" s="370"/>
      <c r="E77" s="355" t="s">
        <v>90</v>
      </c>
      <c r="F77" s="356"/>
      <c r="G77" s="356"/>
      <c r="H77" s="356"/>
      <c r="I77" s="356"/>
      <c r="J77" s="356"/>
      <c r="K77" s="356"/>
      <c r="L77" s="356"/>
      <c r="M77" s="356"/>
      <c r="N77" s="179"/>
      <c r="O77" s="211"/>
    </row>
    <row r="78" spans="2:15" ht="14.4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4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4" thickBot="1">
      <c r="B80" s="210"/>
      <c r="C80" s="243" t="s">
        <v>18</v>
      </c>
      <c r="D80" s="121"/>
      <c r="E80" s="156" t="s">
        <v>170</v>
      </c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2.6" thickBot="1">
      <c r="B81" s="210"/>
      <c r="C81" s="338" t="s">
        <v>40</v>
      </c>
      <c r="D81" s="338"/>
      <c r="E81" s="337" t="s">
        <v>22</v>
      </c>
      <c r="F81" s="337"/>
      <c r="G81" s="261">
        <f>$G$57</f>
        <v>2021</v>
      </c>
      <c r="H81" s="262">
        <f>G81+1</f>
        <v>2022</v>
      </c>
      <c r="I81" s="262">
        <f>H81+1</f>
        <v>2023</v>
      </c>
      <c r="J81" s="262">
        <f>I81+1</f>
        <v>2024</v>
      </c>
      <c r="K81" s="262">
        <f>J81+1</f>
        <v>2025</v>
      </c>
      <c r="L81" s="262">
        <f>K81+1</f>
        <v>2026</v>
      </c>
      <c r="M81" s="263" t="s">
        <v>41</v>
      </c>
      <c r="N81" s="263" t="str">
        <f>CONCATENATE("Sum of Expenditures Prior to ",G$19)</f>
        <v>Sum of Expenditures Prior to 2021</v>
      </c>
      <c r="O81" s="211"/>
    </row>
    <row r="82" spans="2:15" ht="15" thickBot="1">
      <c r="B82" s="210"/>
      <c r="C82" s="273" t="s">
        <v>21</v>
      </c>
      <c r="D82" s="274"/>
      <c r="E82" s="153" t="s">
        <v>167</v>
      </c>
      <c r="F82" s="154"/>
      <c r="G82" s="155">
        <v>27414.58</v>
      </c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1" t="s">
        <v>55</v>
      </c>
      <c r="D85" s="342"/>
      <c r="E85" s="153" t="s">
        <v>168</v>
      </c>
      <c r="F85" s="154"/>
      <c r="G85" s="155">
        <v>5900</v>
      </c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9" t="s">
        <v>56</v>
      </c>
      <c r="D86" s="340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1" t="s">
        <v>57</v>
      </c>
      <c r="D87" s="342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3" t="s">
        <v>26</v>
      </c>
      <c r="D88" s="344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3.8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4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4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.6" thickBot="1">
      <c r="B92" s="210"/>
      <c r="C92" s="338" t="s">
        <v>40</v>
      </c>
      <c r="D92" s="338"/>
      <c r="E92" s="337" t="s">
        <v>22</v>
      </c>
      <c r="F92" s="337"/>
      <c r="G92" s="261">
        <f>$G$57</f>
        <v>2021</v>
      </c>
      <c r="H92" s="262">
        <f>G92+1</f>
        <v>2022</v>
      </c>
      <c r="I92" s="262">
        <f>H92+1</f>
        <v>2023</v>
      </c>
      <c r="J92" s="262">
        <f>I92+1</f>
        <v>2024</v>
      </c>
      <c r="K92" s="262">
        <f>J92+1</f>
        <v>2025</v>
      </c>
      <c r="L92" s="262">
        <f>K92+1</f>
        <v>2026</v>
      </c>
      <c r="M92" s="263" t="s">
        <v>41</v>
      </c>
      <c r="N92" s="263" t="str">
        <f>CONCATENATE("Sum of Expenditures Prior to ",G$19)</f>
        <v>Sum of Expenditures Prior to 2021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1" t="s">
        <v>55</v>
      </c>
      <c r="D96" s="342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9" t="s">
        <v>56</v>
      </c>
      <c r="D97" s="340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1" t="s">
        <v>57</v>
      </c>
      <c r="D98" s="342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3" t="s">
        <v>26</v>
      </c>
      <c r="D99" s="344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3.8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4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4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.6" hidden="1" thickBot="1">
      <c r="B103" s="210"/>
      <c r="C103" s="338" t="s">
        <v>40</v>
      </c>
      <c r="D103" s="338"/>
      <c r="E103" s="337" t="s">
        <v>22</v>
      </c>
      <c r="F103" s="337"/>
      <c r="G103" s="261">
        <f>$G$57</f>
        <v>2021</v>
      </c>
      <c r="H103" s="262">
        <f>G103+1</f>
        <v>2022</v>
      </c>
      <c r="I103" s="262">
        <f>H103+1</f>
        <v>2023</v>
      </c>
      <c r="J103" s="262">
        <f>I103+1</f>
        <v>2024</v>
      </c>
      <c r="K103" s="262"/>
      <c r="L103" s="262"/>
      <c r="M103" s="263" t="s">
        <v>41</v>
      </c>
      <c r="N103" s="263" t="str">
        <f>CONCATENATE("Sum of Expenditures Prior to ",G$19)</f>
        <v>Sum of Expenditures Prior to 2021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41" t="s">
        <v>55</v>
      </c>
      <c r="D107" s="342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39" t="s">
        <v>56</v>
      </c>
      <c r="D108" s="340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41" t="s">
        <v>57</v>
      </c>
      <c r="D109" s="342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43" t="s">
        <v>26</v>
      </c>
      <c r="D110" s="344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3.8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8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4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6" hidden="1" thickBot="1">
      <c r="B114" s="210"/>
      <c r="C114" s="338" t="s">
        <v>40</v>
      </c>
      <c r="D114" s="338"/>
      <c r="E114" s="337" t="s">
        <v>22</v>
      </c>
      <c r="F114" s="337"/>
      <c r="G114" s="280">
        <f>$G$57</f>
        <v>2021</v>
      </c>
      <c r="H114" s="281">
        <f>G114+1</f>
        <v>2022</v>
      </c>
      <c r="I114" s="281">
        <f>H114+1</f>
        <v>2023</v>
      </c>
      <c r="J114" s="281">
        <f>I114+1</f>
        <v>2024</v>
      </c>
      <c r="K114" s="281"/>
      <c r="L114" s="281"/>
      <c r="M114" s="282" t="s">
        <v>41</v>
      </c>
      <c r="N114" s="263" t="str">
        <f>CONCATENATE("Sum of Expenditures Prior to ",G$19)</f>
        <v>Sum of Expenditures Prior to 2021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47" t="s">
        <v>55</v>
      </c>
      <c r="D118" s="348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45" t="s">
        <v>56</v>
      </c>
      <c r="D119" s="346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47" t="s">
        <v>57</v>
      </c>
      <c r="D120" s="348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49" t="s">
        <v>26</v>
      </c>
      <c r="D121" s="350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4.4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8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4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6" hidden="1" thickBot="1">
      <c r="B125" s="210"/>
      <c r="C125" s="338" t="s">
        <v>40</v>
      </c>
      <c r="D125" s="338"/>
      <c r="E125" s="337" t="s">
        <v>22</v>
      </c>
      <c r="F125" s="337"/>
      <c r="G125" s="280">
        <f>$G$57</f>
        <v>2021</v>
      </c>
      <c r="H125" s="281">
        <f>G125+1</f>
        <v>2022</v>
      </c>
      <c r="I125" s="281">
        <f>H125+1</f>
        <v>2023</v>
      </c>
      <c r="J125" s="281">
        <f>I125+1</f>
        <v>2024</v>
      </c>
      <c r="K125" s="281"/>
      <c r="L125" s="281"/>
      <c r="M125" s="282" t="s">
        <v>41</v>
      </c>
      <c r="N125" s="263" t="str">
        <f>CONCATENATE("Sum of Expenditures Prior to ",G$19)</f>
        <v>Sum of Expenditures Prior to 2021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47" t="s">
        <v>55</v>
      </c>
      <c r="D129" s="348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45" t="s">
        <v>56</v>
      </c>
      <c r="D130" s="346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47" t="s">
        <v>57</v>
      </c>
      <c r="D131" s="348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49" t="s">
        <v>26</v>
      </c>
      <c r="D132" s="350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4.4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8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4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6" hidden="1" thickBot="1">
      <c r="B136" s="210"/>
      <c r="C136" s="338" t="s">
        <v>40</v>
      </c>
      <c r="D136" s="338"/>
      <c r="E136" s="337" t="s">
        <v>22</v>
      </c>
      <c r="F136" s="337"/>
      <c r="G136" s="280">
        <f>$G$57</f>
        <v>2021</v>
      </c>
      <c r="H136" s="281">
        <f>G136+1</f>
        <v>2022</v>
      </c>
      <c r="I136" s="281">
        <f>H136+1</f>
        <v>2023</v>
      </c>
      <c r="J136" s="281">
        <f>I136+1</f>
        <v>2024</v>
      </c>
      <c r="K136" s="281"/>
      <c r="L136" s="281"/>
      <c r="M136" s="282" t="s">
        <v>41</v>
      </c>
      <c r="N136" s="263" t="str">
        <f>CONCATENATE("Sum of Expenditures Prior to ",G$19)</f>
        <v>Sum of Expenditures Prior to 2021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47" t="s">
        <v>55</v>
      </c>
      <c r="D140" s="348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45" t="s">
        <v>56</v>
      </c>
      <c r="D141" s="346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47" t="s">
        <v>57</v>
      </c>
      <c r="D142" s="348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49" t="s">
        <v>26</v>
      </c>
      <c r="D143" s="350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6" t="s">
        <v>100</v>
      </c>
      <c r="D148" s="356"/>
      <c r="E148" s="356"/>
      <c r="F148" s="356"/>
      <c r="G148" s="356"/>
      <c r="H148" s="356"/>
      <c r="I148" s="356"/>
      <c r="J148" s="356"/>
      <c r="K148" s="356"/>
      <c r="L148" s="356"/>
      <c r="M148" s="356"/>
      <c r="N148" s="179"/>
      <c r="O148" s="224"/>
      <c r="P148" s="225"/>
      <c r="Q148" s="225"/>
    </row>
    <row r="149" spans="2:17" ht="12.75" customHeight="1">
      <c r="B149" s="210"/>
      <c r="C149" s="356" t="s">
        <v>132</v>
      </c>
      <c r="D149" s="356"/>
      <c r="E149" s="356"/>
      <c r="F149" s="356"/>
      <c r="G149" s="356"/>
      <c r="H149" s="356"/>
      <c r="I149" s="356"/>
      <c r="J149" s="356"/>
      <c r="K149" s="356"/>
      <c r="L149" s="356"/>
      <c r="M149" s="356"/>
      <c r="N149" s="179"/>
      <c r="O149" s="224"/>
      <c r="P149" s="225"/>
      <c r="Q149" s="225"/>
    </row>
    <row r="150" spans="2:15" ht="14.4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4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4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4">
      <c r="B155" s="210"/>
      <c r="C155" s="368" t="s">
        <v>18</v>
      </c>
      <c r="D155" s="368" t="s">
        <v>39</v>
      </c>
      <c r="E155" s="378" t="s">
        <v>23</v>
      </c>
      <c r="F155" s="378"/>
      <c r="G155" s="283">
        <f>G81</f>
        <v>2021</v>
      </c>
      <c r="H155" s="284" t="str">
        <f>IF(OR(G19=2013,G19=2015,G19=2017,G19=2019),G19+1,"NA")</f>
        <v>NA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4" thickBot="1">
      <c r="B156" s="210"/>
      <c r="C156" s="337"/>
      <c r="D156" s="337"/>
      <c r="E156" s="379"/>
      <c r="F156" s="379"/>
      <c r="G156" s="285" t="s">
        <v>24</v>
      </c>
      <c r="H156" s="285" t="str">
        <f>IF(H155="NA"," ","Allocation Change")</f>
        <v xml:space="preserve"> 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4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4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4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4.4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4.4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4.4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8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8.6" thickBot="1" thickTop="1">
      <c r="C164" s="109"/>
      <c r="D164" s="108"/>
      <c r="E164" s="108"/>
      <c r="F164" s="108"/>
      <c r="G164" s="108"/>
      <c r="H164" s="108"/>
      <c r="I164" s="108"/>
    </row>
    <row r="165" spans="2:15" ht="18.6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1" t="s">
        <v>147</v>
      </c>
      <c r="G171" s="382"/>
      <c r="H171" s="382"/>
      <c r="I171" s="382"/>
      <c r="J171" s="382"/>
      <c r="K171" s="382"/>
      <c r="L171" s="382"/>
      <c r="M171" s="382"/>
      <c r="N171" s="383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6" t="s">
        <v>153</v>
      </c>
      <c r="D173" s="356"/>
      <c r="E173" s="356"/>
      <c r="F173" s="356"/>
      <c r="G173" s="356"/>
      <c r="H173" s="356"/>
      <c r="I173" s="356"/>
      <c r="J173" s="356"/>
      <c r="K173" s="356"/>
      <c r="L173" s="356"/>
      <c r="M173" s="356"/>
      <c r="N173" s="179"/>
      <c r="O173" s="224"/>
    </row>
    <row r="174" spans="2:15" ht="34.5" customHeight="1" thickBot="1">
      <c r="B174" s="210"/>
      <c r="C174" s="384" t="s">
        <v>172</v>
      </c>
      <c r="D174" s="385"/>
      <c r="E174" s="385"/>
      <c r="F174" s="385"/>
      <c r="G174" s="385"/>
      <c r="H174" s="385"/>
      <c r="I174" s="385"/>
      <c r="J174" s="385"/>
      <c r="K174" s="385"/>
      <c r="L174" s="385"/>
      <c r="M174" s="385"/>
      <c r="N174" s="386"/>
      <c r="O174" s="224"/>
    </row>
    <row r="175" spans="2:15" ht="34.5" customHeight="1" thickBot="1">
      <c r="B175" s="210"/>
      <c r="C175" s="387" t="s">
        <v>171</v>
      </c>
      <c r="D175" s="388"/>
      <c r="E175" s="388"/>
      <c r="F175" s="388"/>
      <c r="G175" s="388"/>
      <c r="H175" s="388"/>
      <c r="I175" s="388"/>
      <c r="J175" s="388"/>
      <c r="K175" s="388"/>
      <c r="L175" s="388"/>
      <c r="M175" s="388"/>
      <c r="N175" s="389"/>
      <c r="O175" s="224"/>
    </row>
    <row r="176" spans="2:15" ht="34.5" customHeight="1" thickBot="1">
      <c r="B176" s="210"/>
      <c r="C176" s="387" t="s">
        <v>169</v>
      </c>
      <c r="D176" s="388"/>
      <c r="E176" s="388"/>
      <c r="F176" s="388"/>
      <c r="G176" s="388"/>
      <c r="H176" s="388"/>
      <c r="I176" s="388"/>
      <c r="J176" s="388"/>
      <c r="K176" s="388"/>
      <c r="L176" s="388"/>
      <c r="M176" s="388"/>
      <c r="N176" s="389"/>
      <c r="O176" s="224"/>
    </row>
    <row r="177" spans="2:15" ht="34.5" customHeight="1" thickBot="1">
      <c r="B177" s="210"/>
      <c r="C177" s="387" t="s">
        <v>123</v>
      </c>
      <c r="D177" s="388"/>
      <c r="E177" s="388"/>
      <c r="F177" s="388"/>
      <c r="G177" s="388"/>
      <c r="H177" s="388"/>
      <c r="I177" s="388"/>
      <c r="J177" s="388"/>
      <c r="K177" s="388"/>
      <c r="L177" s="388"/>
      <c r="M177" s="388"/>
      <c r="N177" s="389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6" t="s">
        <v>154</v>
      </c>
      <c r="D179" s="356"/>
      <c r="E179" s="356"/>
      <c r="F179" s="356"/>
      <c r="G179" s="356"/>
      <c r="H179" s="356"/>
      <c r="I179" s="356"/>
      <c r="J179" s="356"/>
      <c r="K179" s="356"/>
      <c r="L179" s="356"/>
      <c r="M179" s="356"/>
      <c r="N179" s="116"/>
      <c r="O179" s="211"/>
    </row>
    <row r="180" spans="2:15" ht="14.4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8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80"/>
      <c r="D202" s="380"/>
      <c r="E202" s="380"/>
      <c r="F202" s="380"/>
      <c r="G202" s="380"/>
      <c r="H202" s="380"/>
      <c r="I202" s="380"/>
      <c r="J202" s="380"/>
      <c r="K202" s="380"/>
      <c r="L202" s="380"/>
      <c r="M202" s="380"/>
      <c r="N202" s="380"/>
      <c r="O202" s="380"/>
      <c r="P202" s="380"/>
      <c r="Q202" s="380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>
        <f>G29</f>
        <v>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1">
      <selection activeCell="C10" sqref="C10:S11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418" t="s">
        <v>49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0" t="s">
        <v>31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1"/>
    </row>
    <row r="4" spans="1:20" ht="3" customHeight="1" thickBot="1" thickTop="1">
      <c r="A4" s="405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1"/>
    </row>
    <row r="5" spans="1:19" ht="14.4">
      <c r="A5" s="415" t="s">
        <v>7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4"/>
    </row>
    <row r="6" spans="1:20" ht="14.4">
      <c r="A6" s="411" t="s">
        <v>0</v>
      </c>
      <c r="B6" s="412"/>
      <c r="C6" s="410" t="str">
        <f>IF('2a.  Simple Form Data Entry'!G11="","   ",'2a.  Simple Form Data Entry'!G11)</f>
        <v>White Center HUB Sale</v>
      </c>
      <c r="D6" s="410"/>
      <c r="E6" s="410"/>
      <c r="F6" s="410"/>
      <c r="G6" s="410"/>
      <c r="H6" s="410"/>
      <c r="I6" s="410"/>
      <c r="J6" s="410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16" t="s">
        <v>150</v>
      </c>
      <c r="B7" s="407"/>
      <c r="C7" s="417" t="str">
        <f>IF('2a.  Simple Form Data Entry'!G12="","   ",'2a.  Simple Form Data Entry'!G12)</f>
        <v xml:space="preserve">   </v>
      </c>
      <c r="D7" s="417"/>
      <c r="E7" s="417"/>
      <c r="F7" s="417"/>
      <c r="G7" s="417"/>
      <c r="H7" s="417"/>
      <c r="I7" s="417"/>
      <c r="J7" s="417"/>
      <c r="L7" s="102" t="s">
        <v>27</v>
      </c>
      <c r="M7" s="102"/>
      <c r="P7" s="73"/>
      <c r="Q7" s="73"/>
      <c r="R7" s="320">
        <f>'2a.  Simple Form Data Entry'!G18</f>
        <v>0</v>
      </c>
      <c r="S7" s="54"/>
      <c r="T7" s="11"/>
    </row>
    <row r="8" spans="1:24" ht="13.5" customHeight="1">
      <c r="A8" s="408" t="s">
        <v>2</v>
      </c>
      <c r="B8" s="409"/>
      <c r="C8" s="292" t="str">
        <f>IF('2a.  Simple Form Data Entry'!G15="","   ",'2a.  Simple Form Data Entry'!G15)</f>
        <v>Carolyn Mock / Steve Rizika</v>
      </c>
      <c r="E8" s="292"/>
      <c r="F8" s="409" t="s">
        <v>8</v>
      </c>
      <c r="G8" s="409"/>
      <c r="H8" s="329" t="str">
        <f>IF('2a.  Simple Form Data Entry'!G15=""," ",'2a.  Simple Form Data Entry'!G16)</f>
        <v>3/17/21</v>
      </c>
      <c r="I8" s="292"/>
      <c r="J8" s="292"/>
      <c r="L8" s="407" t="s">
        <v>10</v>
      </c>
      <c r="M8" s="407"/>
      <c r="N8" s="407"/>
      <c r="O8" s="407"/>
      <c r="P8" s="74"/>
      <c r="Q8" s="74"/>
      <c r="R8" s="292" t="str">
        <f>IF('2a.  Simple Form Data Entry'!G13="","   ",'2a.  Simple Form Data Entry'!G13)</f>
        <v>Sale</v>
      </c>
      <c r="S8" s="328"/>
      <c r="T8" s="292"/>
      <c r="U8" s="292"/>
      <c r="V8" s="292"/>
      <c r="W8" s="292"/>
      <c r="X8" s="292"/>
    </row>
    <row r="9" spans="1:24" ht="13.5" customHeight="1">
      <c r="A9" s="408" t="s">
        <v>3</v>
      </c>
      <c r="B9" s="409"/>
      <c r="C9" s="41" t="s">
        <v>173</v>
      </c>
      <c r="D9" s="292"/>
      <c r="E9" s="292"/>
      <c r="F9" s="409" t="s">
        <v>13</v>
      </c>
      <c r="G9" s="409"/>
      <c r="H9" s="472">
        <v>44389</v>
      </c>
      <c r="I9" s="292"/>
      <c r="J9" s="292"/>
      <c r="L9" s="407" t="s">
        <v>9</v>
      </c>
      <c r="M9" s="407"/>
      <c r="N9" s="407"/>
      <c r="O9" s="407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426" t="str">
        <f>IF('2a.  Simple Form Data Entry'!G10=""," ",'2a.  Simple Form Data Entry'!G10)</f>
        <v>Sale of property at 10821 8th Ave SW, Seattle (White Center) Parcel 062304-9405</v>
      </c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7"/>
      <c r="T10" s="11"/>
    </row>
    <row r="11" spans="1:20" ht="13.8" thickBot="1">
      <c r="A11" s="332"/>
      <c r="B11" s="333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9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0" t="s">
        <v>14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1" t="s">
        <v>32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25" t="s">
        <v>143</v>
      </c>
      <c r="B17" s="425"/>
      <c r="C17" s="425"/>
      <c r="D17" s="425"/>
      <c r="E17" s="422" t="str">
        <f>IF('2a.  Simple Form Data Entry'!G39="N","NA",'2a.  Simple Form Data Entry'!G40)</f>
        <v>NA</v>
      </c>
      <c r="F17" s="423"/>
      <c r="G17" s="424"/>
      <c r="H17" s="461" t="s">
        <v>151</v>
      </c>
      <c r="I17" s="462"/>
      <c r="J17" s="462"/>
      <c r="K17" s="462"/>
      <c r="L17" s="462"/>
      <c r="M17" s="462"/>
      <c r="N17" s="310"/>
      <c r="O17" s="458" t="str">
        <f>IF('2a.  Simple Form Data Entry'!G39="N","NA",'2a.  Simple Form Data Entry'!G41)</f>
        <v>NA</v>
      </c>
      <c r="P17" s="459"/>
      <c r="Q17" s="459"/>
      <c r="R17" s="459"/>
      <c r="S17" s="460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1" t="s">
        <v>33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4.4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8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2021</v>
      </c>
      <c r="J24" s="95">
        <f>'2a.  Simple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117</v>
      </c>
      <c r="T24" s="11"/>
    </row>
    <row r="25" spans="1:20" ht="14.4">
      <c r="A25" s="88" t="str">
        <f>IF('2a.  Simple Form Data Entry'!C58="","   ",'2a.  Simple Form Data Entry'!C58)</f>
        <v>Facilities Management / Real Estate Services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A44000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DES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0010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>34187 - Cost Real Property Sales</v>
      </c>
      <c r="I25" s="80">
        <f>'2a.  Simple Form Data Entry'!N58</f>
        <v>0</v>
      </c>
      <c r="J25" s="80">
        <f>'2a.  Simple Form Data Entry'!G58</f>
        <v>33314.58</v>
      </c>
      <c r="K25" s="80">
        <f>'2a.  Simple Form Data Entry'!H58</f>
        <v>0</v>
      </c>
      <c r="L25" s="80">
        <f>J25+K25</f>
        <v>33314.58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4.4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4.4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4.4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4.4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4.4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33314.58</v>
      </c>
      <c r="K31" s="56">
        <f t="shared" si="3"/>
        <v>0</v>
      </c>
      <c r="L31" s="56">
        <f t="shared" si="2"/>
        <v>33314.58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8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2021</v>
      </c>
      <c r="J34" s="95">
        <f>'2a.  Simple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117</v>
      </c>
      <c r="T34" s="12"/>
    </row>
    <row r="35" spans="1:20" ht="14.4">
      <c r="A35" s="451" t="str">
        <f>IF('2a.  Simple Form Data Entry'!E80="","   ",'2a.  Simple Form Data Entry'!E80)</f>
        <v>DCHS</v>
      </c>
      <c r="B35" s="452"/>
      <c r="C35" s="453"/>
      <c r="D35" s="177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0</v>
      </c>
      <c r="E35" s="89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RES Labor</v>
      </c>
      <c r="I36" s="80">
        <f>'2a.  Simple Form Data Entry'!N82</f>
        <v>0</v>
      </c>
      <c r="J36" s="80">
        <f>'2a.  Simple Form Data Entry'!G82</f>
        <v>27414.58</v>
      </c>
      <c r="K36" s="80">
        <f>'2a.  Simple Form Data Entry'!H82</f>
        <v>0</v>
      </c>
      <c r="L36" s="80">
        <f>J36+K36</f>
        <v>27414.58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403" t="s">
        <v>55</v>
      </c>
      <c r="C39" s="404"/>
      <c r="D39" s="45"/>
      <c r="E39" s="45"/>
      <c r="F39" s="45"/>
      <c r="G39" s="45"/>
      <c r="H39" s="200" t="str">
        <f>IF('2a.  Simple Form Data Entry'!E85="","  ",'2a.  Simple Form Data Entry'!E85)</f>
        <v>Appraisal</v>
      </c>
      <c r="I39" s="80">
        <f>'2a.  Simple Form Data Entry'!N85</f>
        <v>0</v>
      </c>
      <c r="J39" s="80">
        <f>'2a.  Simple Form Data Entry'!G85</f>
        <v>5900</v>
      </c>
      <c r="K39" s="80">
        <f>'2a.  Simple Form Data Entry'!H85</f>
        <v>0</v>
      </c>
      <c r="L39" s="80">
        <f t="shared" si="7"/>
        <v>5900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0" t="s">
        <v>56</v>
      </c>
      <c r="C40" s="391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3" t="s">
        <v>57</v>
      </c>
      <c r="C41" s="404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92" t="s">
        <v>26</v>
      </c>
      <c r="C42" s="393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4.4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33314.58</v>
      </c>
      <c r="K43" s="63">
        <f t="shared" si="8"/>
        <v>0</v>
      </c>
      <c r="L43" s="63">
        <f t="shared" si="7"/>
        <v>33314.58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4.4">
      <c r="A45" s="394" t="str">
        <f>IF('2a.  Simple Form Data Entry'!E91="","   ",'2a.  Simple Form Data Entry'!E91)</f>
        <v xml:space="preserve">   </v>
      </c>
      <c r="B45" s="395"/>
      <c r="C45" s="396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3" t="s">
        <v>55</v>
      </c>
      <c r="C49" s="404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0" t="s">
        <v>56</v>
      </c>
      <c r="C50" s="391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3" t="s">
        <v>57</v>
      </c>
      <c r="C51" s="404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92" t="s">
        <v>26</v>
      </c>
      <c r="C52" s="393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4.4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4" hidden="1">
      <c r="A55" s="394" t="str">
        <f>IF('2a.  Simple Form Data Entry'!E102="","   ",'2a.  Simple Form Data Entry'!E102)</f>
        <v xml:space="preserve">   </v>
      </c>
      <c r="B55" s="395"/>
      <c r="C55" s="396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3" t="s">
        <v>55</v>
      </c>
      <c r="C59" s="404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0" t="s">
        <v>56</v>
      </c>
      <c r="C60" s="391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3" t="s">
        <v>57</v>
      </c>
      <c r="C61" s="404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92" t="s">
        <v>26</v>
      </c>
      <c r="C62" s="393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4.4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4" hidden="1">
      <c r="A65" s="394" t="str">
        <f>IF('2a.  Simple Form Data Entry'!E113="","   ",'2a.  Simple Form Data Entry'!E113)</f>
        <v xml:space="preserve">   </v>
      </c>
      <c r="B65" s="395"/>
      <c r="C65" s="396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3" t="s">
        <v>55</v>
      </c>
      <c r="C69" s="404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0" t="s">
        <v>56</v>
      </c>
      <c r="C70" s="391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3" t="s">
        <v>57</v>
      </c>
      <c r="C71" s="404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92" t="s">
        <v>26</v>
      </c>
      <c r="C72" s="393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4.4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4" hidden="1">
      <c r="A75" s="394" t="str">
        <f>IF('2a.  Simple Form Data Entry'!E124="","   ",'2a.  Simple Form Data Entry'!E124)</f>
        <v xml:space="preserve">   </v>
      </c>
      <c r="B75" s="395"/>
      <c r="C75" s="396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4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4.4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4.4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4.4" hidden="1">
      <c r="A79" s="19"/>
      <c r="B79" s="403" t="s">
        <v>55</v>
      </c>
      <c r="C79" s="404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4.4" hidden="1">
      <c r="A80" s="19"/>
      <c r="B80" s="390" t="s">
        <v>56</v>
      </c>
      <c r="C80" s="391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4.4" hidden="1">
      <c r="A81" s="19"/>
      <c r="B81" s="403" t="s">
        <v>57</v>
      </c>
      <c r="C81" s="404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4.4" hidden="1">
      <c r="A82" s="19"/>
      <c r="B82" s="392" t="s">
        <v>26</v>
      </c>
      <c r="C82" s="393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4.4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4" hidden="1">
      <c r="A85" s="394" t="str">
        <f>IF('2a.  Simple Form Data Entry'!E135="","   ",'2a.  Simple Form Data Entry'!E135)</f>
        <v xml:space="preserve">   </v>
      </c>
      <c r="B85" s="395"/>
      <c r="C85" s="396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4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4.4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4.4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4.4" hidden="1">
      <c r="A89" s="19"/>
      <c r="B89" s="403" t="s">
        <v>55</v>
      </c>
      <c r="C89" s="404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4.4" hidden="1">
      <c r="A90" s="19"/>
      <c r="B90" s="390" t="s">
        <v>56</v>
      </c>
      <c r="C90" s="391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4.4" hidden="1">
      <c r="A91" s="19"/>
      <c r="B91" s="403" t="s">
        <v>57</v>
      </c>
      <c r="C91" s="404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4.4" hidden="1">
      <c r="A92" s="19"/>
      <c r="B92" s="392" t="s">
        <v>26</v>
      </c>
      <c r="C92" s="393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33314.58</v>
      </c>
      <c r="K95" s="56">
        <f t="shared" si="23"/>
        <v>0</v>
      </c>
      <c r="L95" s="56">
        <f t="shared" si="10"/>
        <v>33314.58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19" t="s">
        <v>15</v>
      </c>
      <c r="B97" s="419"/>
      <c r="C97" s="419"/>
      <c r="D97" s="419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6.2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97" t="s">
        <v>18</v>
      </c>
      <c r="B101" s="398"/>
      <c r="C101" s="399"/>
      <c r="D101" s="432" t="s">
        <v>19</v>
      </c>
      <c r="E101" s="432" t="s">
        <v>5</v>
      </c>
      <c r="F101" s="454" t="s">
        <v>104</v>
      </c>
      <c r="G101" s="432" t="s">
        <v>11</v>
      </c>
      <c r="H101" s="445" t="s">
        <v>23</v>
      </c>
      <c r="I101" s="315"/>
      <c r="J101" s="190">
        <f>'2a.  Simple Form Data Entry'!G19</f>
        <v>2021</v>
      </c>
      <c r="K101" s="286" t="str">
        <f>'2a.  Simple Form Data Entry'!H155</f>
        <v>NA</v>
      </c>
      <c r="L101" s="456" t="str">
        <f>CONCATENATE(L24," Appropriation Change")</f>
        <v>2021 / 2022 Appropriation Change</v>
      </c>
      <c r="P101" s="42"/>
      <c r="Q101" s="314"/>
      <c r="R101" s="438" t="s">
        <v>135</v>
      </c>
      <c r="S101" s="439"/>
      <c r="T101" s="42"/>
    </row>
    <row r="102" spans="1:20" ht="27.75" customHeight="1" thickBot="1">
      <c r="A102" s="400"/>
      <c r="B102" s="401"/>
      <c r="C102" s="402"/>
      <c r="D102" s="433"/>
      <c r="E102" s="433"/>
      <c r="F102" s="455"/>
      <c r="G102" s="433"/>
      <c r="H102" s="446"/>
      <c r="I102" s="316"/>
      <c r="J102" s="191" t="s">
        <v>24</v>
      </c>
      <c r="K102" s="287" t="str">
        <f>'2a.  Simple Form Data Entry'!H156</f>
        <v xml:space="preserve"> </v>
      </c>
      <c r="L102" s="457"/>
      <c r="P102" s="42"/>
      <c r="Q102" s="314"/>
      <c r="R102" s="440"/>
      <c r="S102" s="441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34">
        <f>'2a.  Simple Form Data Entry'!J157</f>
        <v>0</v>
      </c>
      <c r="S103" s="435"/>
      <c r="T103" s="42"/>
    </row>
    <row r="104" spans="1:20" ht="14.4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36">
        <f>'2a.  Simple Form Data Entry'!J158</f>
        <v>0</v>
      </c>
      <c r="S104" s="437"/>
      <c r="T104" s="42"/>
    </row>
    <row r="105" spans="1:20" ht="14.4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6">
        <f>'2a.  Simple Form Data Entry'!J159</f>
        <v>0</v>
      </c>
      <c r="S105" s="437"/>
      <c r="T105" s="42"/>
    </row>
    <row r="106" spans="1:20" ht="14.4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6">
        <f>'2a.  Simple Form Data Entry'!J160</f>
        <v>0</v>
      </c>
      <c r="S106" s="437"/>
      <c r="T106" s="42"/>
    </row>
    <row r="107" spans="1:20" ht="14.4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6">
        <f>'2a.  Simple Form Data Entry'!J161</f>
        <v>0</v>
      </c>
      <c r="S107" s="437"/>
      <c r="T107" s="42"/>
    </row>
    <row r="108" spans="1:20" ht="14.4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6">
        <f>'2a.  Simple Form Data Entry'!J162</f>
        <v>0</v>
      </c>
      <c r="S108" s="437"/>
      <c r="T108" s="42"/>
    </row>
    <row r="109" spans="1:20" ht="1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49">
        <f>SUM(R103:S107)</f>
        <v>0</v>
      </c>
      <c r="S109" s="450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4.4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47" t="str">
        <f>IF('2a.  Simple Form Data Entry'!G39="Y","See note 5 below.",'2a.  Simple Form Data Entry'!D43)</f>
        <v>An NPV analysis was not performed because this property was determined to be surplus to King County needs.</v>
      </c>
      <c r="C112" s="447"/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47"/>
      <c r="R112" s="447"/>
      <c r="S112" s="447"/>
      <c r="T112" s="5"/>
    </row>
    <row r="113" spans="1:20" ht="14.4">
      <c r="A113" s="68" t="s">
        <v>112</v>
      </c>
      <c r="B113" s="442" t="s">
        <v>148</v>
      </c>
      <c r="C113" s="442"/>
      <c r="D113" s="442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  <c r="R113" s="442"/>
      <c r="S113" s="442"/>
      <c r="T113" s="5"/>
    </row>
    <row r="114" spans="1:20" ht="15" customHeight="1">
      <c r="A114" s="69" t="s">
        <v>52</v>
      </c>
      <c r="B114" s="443" t="s">
        <v>116</v>
      </c>
      <c r="C114" s="443"/>
      <c r="D114" s="443"/>
      <c r="E114" s="443"/>
      <c r="F114" s="443"/>
      <c r="G114" s="443"/>
      <c r="H114" s="443"/>
      <c r="I114" s="443"/>
      <c r="J114" s="443"/>
      <c r="K114" s="443"/>
      <c r="L114" s="443"/>
      <c r="M114" s="443"/>
      <c r="N114" s="443"/>
      <c r="O114" s="443"/>
      <c r="P114" s="443"/>
      <c r="Q114" s="443"/>
      <c r="R114" s="443"/>
      <c r="S114" s="443"/>
      <c r="T114" s="5"/>
    </row>
    <row r="115" spans="1:20" ht="13.8">
      <c r="A115" s="69" t="s">
        <v>113</v>
      </c>
      <c r="B115" s="444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44"/>
      <c r="D115" s="444"/>
      <c r="E115" s="444"/>
      <c r="F115" s="444"/>
      <c r="G115" s="444"/>
      <c r="H115" s="444"/>
      <c r="I115" s="444"/>
      <c r="J115" s="444"/>
      <c r="K115" s="444"/>
      <c r="L115" s="444"/>
      <c r="M115" s="444"/>
      <c r="N115" s="444"/>
      <c r="O115" s="444"/>
      <c r="P115" s="444"/>
      <c r="Q115" s="444"/>
      <c r="R115" s="444"/>
      <c r="S115" s="444"/>
      <c r="T115" s="5"/>
    </row>
    <row r="116" spans="1:20" ht="13.5" customHeight="1">
      <c r="A116" s="67" t="s">
        <v>114</v>
      </c>
      <c r="B116" s="431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31"/>
      <c r="D116" s="431"/>
      <c r="E116" s="431"/>
      <c r="F116" s="431"/>
      <c r="G116" s="431"/>
      <c r="H116" s="431"/>
      <c r="I116" s="431"/>
      <c r="J116" s="431"/>
      <c r="K116" s="431"/>
      <c r="L116" s="431"/>
      <c r="M116" s="431"/>
      <c r="N116" s="431"/>
      <c r="O116" s="431"/>
      <c r="P116" s="431"/>
      <c r="Q116" s="431"/>
      <c r="R116" s="431"/>
      <c r="S116" s="431"/>
      <c r="T116" s="5"/>
    </row>
    <row r="117" spans="1:20" ht="16.5" customHeight="1">
      <c r="A117" s="67" t="s">
        <v>118</v>
      </c>
      <c r="B117" s="430" t="s">
        <v>111</v>
      </c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430"/>
      <c r="P117" s="430"/>
      <c r="Q117" s="430"/>
      <c r="R117" s="430"/>
      <c r="S117" s="430"/>
      <c r="T117" s="5"/>
    </row>
    <row r="118" spans="1:19" ht="14.25" customHeight="1">
      <c r="A118" s="67"/>
      <c r="B118" s="448" t="str">
        <f>'2a.  Simple Form Data Entry'!C174</f>
        <v>- This transaction is a no cost transfer to the White Center CDA.  The purchase price referenced in the Purchase and Sale Agreement will be adjusted prior to closing per Section 2.4.</v>
      </c>
      <c r="C118" s="448"/>
      <c r="D118" s="448"/>
      <c r="E118" s="448"/>
      <c r="F118" s="448"/>
      <c r="G118" s="448"/>
      <c r="H118" s="448"/>
      <c r="I118" s="448"/>
      <c r="J118" s="448"/>
      <c r="K118" s="448"/>
      <c r="L118" s="448"/>
      <c r="M118" s="448"/>
      <c r="N118" s="448"/>
      <c r="O118" s="448"/>
      <c r="P118" s="448"/>
      <c r="Q118" s="448"/>
      <c r="R118" s="448"/>
      <c r="S118" s="448"/>
    </row>
    <row r="119" spans="1:19" ht="14.4">
      <c r="A119" s="67"/>
      <c r="B119" s="448" t="str">
        <f>'2a.  Simple Form Data Entry'!C175</f>
        <v>- The sale transaction costs will be covered by DCHS.</v>
      </c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</row>
    <row r="120" spans="1:19" ht="15.75" customHeight="1">
      <c r="A120" s="67"/>
      <c r="B120" s="448" t="str">
        <f>'2a.  Simple Form Data Entry'!C176</f>
        <v>- In 2018-2019 King County spent $116,143 for administration, utilities and maintenance of the property.  Annual fees and assessments on this property total $7,787.  This transfer will relieve King County of these costs.</v>
      </c>
      <c r="C120" s="448"/>
      <c r="D120" s="448"/>
      <c r="E120" s="448"/>
      <c r="F120" s="448"/>
      <c r="G120" s="448"/>
      <c r="H120" s="448"/>
      <c r="I120" s="448"/>
      <c r="J120" s="448"/>
      <c r="K120" s="448"/>
      <c r="L120" s="448"/>
      <c r="M120" s="448"/>
      <c r="N120" s="448"/>
      <c r="O120" s="448"/>
      <c r="P120" s="448"/>
      <c r="Q120" s="448"/>
      <c r="R120" s="448"/>
      <c r="S120" s="448"/>
    </row>
    <row r="121" spans="1:19" ht="15" customHeight="1">
      <c r="A121" s="67"/>
      <c r="B121" s="448" t="str">
        <f>'2a.  Simple Form Data Entry'!C177</f>
        <v xml:space="preserve">- </v>
      </c>
      <c r="C121" s="448"/>
      <c r="D121" s="448"/>
      <c r="E121" s="448"/>
      <c r="F121" s="448"/>
      <c r="G121" s="448"/>
      <c r="H121" s="448"/>
      <c r="I121" s="448"/>
      <c r="J121" s="448"/>
      <c r="K121" s="448"/>
      <c r="L121" s="448"/>
      <c r="M121" s="448"/>
      <c r="N121" s="448"/>
      <c r="O121" s="448"/>
      <c r="P121" s="448"/>
      <c r="Q121" s="448"/>
      <c r="R121" s="448"/>
      <c r="S121" s="448"/>
    </row>
    <row r="122" spans="1:20" ht="14.4">
      <c r="A122" s="67"/>
      <c r="B122" s="448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5"/>
    </row>
    <row r="123" spans="1:19" ht="14.4">
      <c r="A123" s="67"/>
      <c r="B123" s="448"/>
      <c r="C123" s="448"/>
      <c r="D123" s="448"/>
      <c r="E123" s="448"/>
      <c r="F123" s="448"/>
      <c r="G123" s="448"/>
      <c r="H123" s="448"/>
      <c r="I123" s="448"/>
      <c r="J123" s="448"/>
      <c r="K123" s="448"/>
      <c r="L123" s="448"/>
      <c r="M123" s="448"/>
      <c r="N123" s="448"/>
      <c r="O123" s="448"/>
      <c r="P123" s="448"/>
      <c r="Q123" s="448"/>
      <c r="R123" s="448"/>
      <c r="S123" s="448"/>
    </row>
    <row r="124" spans="1:19" ht="13.8">
      <c r="A124" t="str">
        <f>IF('2a.  Simple Form Data Entry'!C180=""," ","6.")</f>
        <v xml:space="preserve"> </v>
      </c>
      <c r="B124" s="448"/>
      <c r="C124" s="448"/>
      <c r="D124" s="448"/>
      <c r="E124" s="448"/>
      <c r="F124" s="448"/>
      <c r="G124" s="448"/>
      <c r="H124" s="448"/>
      <c r="I124" s="448"/>
      <c r="J124" s="448"/>
      <c r="K124" s="448"/>
      <c r="L124" s="448"/>
      <c r="M124" s="448"/>
      <c r="N124" s="448"/>
      <c r="O124" s="448"/>
      <c r="P124" s="448"/>
      <c r="Q124" s="448"/>
      <c r="R124" s="448"/>
      <c r="S124" s="448"/>
    </row>
    <row r="125" spans="1:19" ht="13.8">
      <c r="A125" s="69"/>
      <c r="B125" s="448"/>
      <c r="C125" s="448"/>
      <c r="D125" s="448"/>
      <c r="E125" s="448"/>
      <c r="F125" s="448"/>
      <c r="G125" s="448"/>
      <c r="H125" s="448"/>
      <c r="I125" s="448"/>
      <c r="J125" s="448"/>
      <c r="K125" s="448"/>
      <c r="L125" s="448"/>
      <c r="M125" s="448"/>
      <c r="N125" s="448"/>
      <c r="O125" s="448"/>
      <c r="P125" s="448"/>
      <c r="Q125" s="448"/>
      <c r="R125" s="448"/>
      <c r="S125" s="448"/>
    </row>
    <row r="126" spans="1:19" ht="13.8">
      <c r="A126" s="69"/>
      <c r="B126" s="448"/>
      <c r="C126" s="448"/>
      <c r="D126" s="448"/>
      <c r="E126" s="448"/>
      <c r="F126" s="448"/>
      <c r="G126" s="448"/>
      <c r="H126" s="448"/>
      <c r="I126" s="448"/>
      <c r="J126" s="448"/>
      <c r="K126" s="448"/>
      <c r="L126" s="448"/>
      <c r="M126" s="448"/>
      <c r="N126" s="448"/>
      <c r="O126" s="448"/>
      <c r="P126" s="448"/>
      <c r="Q126" s="448"/>
      <c r="R126" s="448"/>
      <c r="S126" s="448"/>
    </row>
    <row r="127" spans="1:6" ht="13.8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I343"/>
  <sheetViews>
    <sheetView showGridLines="0" zoomScale="80" zoomScaleNormal="80" workbookViewId="0" topLeftCell="A1">
      <selection activeCell="G58" sqref="G58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7.4">
      <c r="C1" s="107"/>
    </row>
    <row r="2" spans="3:14" ht="22.8">
      <c r="C2" s="373" t="s">
        <v>126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178"/>
    </row>
    <row r="3" ht="13.8">
      <c r="C3" s="112"/>
    </row>
    <row r="4" spans="3:12" ht="13.8">
      <c r="C4" s="232" t="s">
        <v>67</v>
      </c>
      <c r="I4" s="176"/>
      <c r="J4" s="112" t="s">
        <v>98</v>
      </c>
      <c r="K4" s="112"/>
      <c r="L4" s="112"/>
    </row>
    <row r="5" spans="3:12" ht="13.8">
      <c r="C5" s="232" t="s">
        <v>68</v>
      </c>
      <c r="I5" s="175"/>
      <c r="J5" s="112" t="s">
        <v>97</v>
      </c>
      <c r="K5" s="112"/>
      <c r="L5" s="112"/>
    </row>
    <row r="6" ht="13.8" thickBot="1"/>
    <row r="7" spans="2:15" ht="18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8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7" t="s">
        <v>76</v>
      </c>
      <c r="E11" s="357"/>
      <c r="F11" s="358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1" t="s">
        <v>75</v>
      </c>
      <c r="E12" s="351"/>
      <c r="F12" s="352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1" t="s">
        <v>74</v>
      </c>
      <c r="E13" s="351"/>
      <c r="F13" s="352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7" t="s">
        <v>73</v>
      </c>
      <c r="E14" s="351"/>
      <c r="F14" s="352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1" t="s">
        <v>72</v>
      </c>
      <c r="E15" s="351"/>
      <c r="F15" s="352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1" t="s">
        <v>103</v>
      </c>
      <c r="E16" s="351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1" t="s">
        <v>69</v>
      </c>
      <c r="E17" s="351"/>
      <c r="F17" s="352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7" t="s">
        <v>70</v>
      </c>
      <c r="E18" s="357"/>
      <c r="F18" s="358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57" t="s">
        <v>137</v>
      </c>
      <c r="E19" s="357"/>
      <c r="F19" s="358"/>
      <c r="G19" s="188">
        <v>2021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2" thickBot="1">
      <c r="B20" s="210"/>
      <c r="C20" s="243"/>
      <c r="D20" s="244"/>
      <c r="E20" s="244"/>
      <c r="F20" s="244"/>
      <c r="G20" s="375" t="s">
        <v>34</v>
      </c>
      <c r="H20" s="375"/>
      <c r="I20" s="375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4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4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8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4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6" t="s">
        <v>125</v>
      </c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366" t="s">
        <v>142</v>
      </c>
      <c r="E39" s="366"/>
      <c r="F39" s="366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1" t="s">
        <v>77</v>
      </c>
      <c r="E40" s="371"/>
      <c r="F40" s="372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1" t="s">
        <v>78</v>
      </c>
      <c r="E41" s="371"/>
      <c r="F41" s="372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63" t="s">
        <v>134</v>
      </c>
      <c r="E43" s="360"/>
      <c r="F43" s="360"/>
      <c r="G43" s="360"/>
      <c r="H43" s="360"/>
      <c r="I43" s="361"/>
      <c r="J43" s="121"/>
      <c r="K43" s="121"/>
      <c r="L43" s="121"/>
      <c r="M43" s="121"/>
      <c r="N43" s="121"/>
      <c r="O43" s="211"/>
    </row>
    <row r="44" spans="2:15" ht="13.8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4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2" t="s">
        <v>99</v>
      </c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6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9.4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9.4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4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7" t="s">
        <v>20</v>
      </c>
      <c r="F57" s="377"/>
      <c r="G57" s="261">
        <v>2021</v>
      </c>
      <c r="H57" s="262">
        <f>G57+1</f>
        <v>2022</v>
      </c>
      <c r="I57" s="262">
        <f>H57+1</f>
        <v>2023</v>
      </c>
      <c r="J57" s="262">
        <f>I57+1</f>
        <v>2024</v>
      </c>
      <c r="K57" s="262">
        <f>J57+1</f>
        <v>2025</v>
      </c>
      <c r="L57" s="262">
        <f>K57+1</f>
        <v>2026</v>
      </c>
      <c r="M57" s="263" t="s">
        <v>41</v>
      </c>
      <c r="N57" s="263" t="str">
        <f>CONCATENATE("Sum of Revenues Prior to ",G$19)</f>
        <v>Sum of Revenues Prior to 2021</v>
      </c>
      <c r="O57" s="211"/>
    </row>
    <row r="58" spans="2:15" ht="15" thickBot="1">
      <c r="B58" s="210"/>
      <c r="C58" s="157"/>
      <c r="D58" s="158" t="s">
        <v>50</v>
      </c>
      <c r="E58" s="353"/>
      <c r="F58" s="354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8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8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6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3" t="s">
        <v>84</v>
      </c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4"/>
      <c r="D69" s="374"/>
      <c r="E69" s="374"/>
      <c r="F69" s="374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1" t="s">
        <v>85</v>
      </c>
      <c r="F71" s="371"/>
      <c r="G71" s="371"/>
      <c r="H71" s="371"/>
      <c r="I71" s="371"/>
      <c r="J71" s="371"/>
      <c r="K71" s="371"/>
      <c r="L71" s="371"/>
      <c r="M71" s="371"/>
      <c r="N71" s="180"/>
      <c r="O71" s="211"/>
    </row>
    <row r="72" spans="2:15" ht="13.5" customHeight="1">
      <c r="B72" s="210"/>
      <c r="C72" s="268" t="s">
        <v>25</v>
      </c>
      <c r="D72" s="269"/>
      <c r="E72" s="355" t="s">
        <v>86</v>
      </c>
      <c r="F72" s="355"/>
      <c r="G72" s="355"/>
      <c r="H72" s="355"/>
      <c r="I72" s="355"/>
      <c r="J72" s="355"/>
      <c r="K72" s="355"/>
      <c r="L72" s="355"/>
      <c r="M72" s="355"/>
      <c r="N72" s="181"/>
      <c r="O72" s="211"/>
    </row>
    <row r="73" spans="2:15" ht="14.4">
      <c r="B73" s="210"/>
      <c r="C73" s="268" t="s">
        <v>53</v>
      </c>
      <c r="D73" s="269"/>
      <c r="E73" s="355" t="s">
        <v>87</v>
      </c>
      <c r="F73" s="356"/>
      <c r="G73" s="356"/>
      <c r="H73" s="356"/>
      <c r="I73" s="356"/>
      <c r="J73" s="356"/>
      <c r="K73" s="356"/>
      <c r="L73" s="356"/>
      <c r="M73" s="356"/>
      <c r="N73" s="179"/>
      <c r="O73" s="211"/>
    </row>
    <row r="74" spans="2:15" ht="14.4">
      <c r="B74" s="210"/>
      <c r="C74" s="365" t="s">
        <v>55</v>
      </c>
      <c r="D74" s="365"/>
      <c r="E74" s="355" t="s">
        <v>88</v>
      </c>
      <c r="F74" s="356"/>
      <c r="G74" s="356"/>
      <c r="H74" s="356"/>
      <c r="I74" s="356"/>
      <c r="J74" s="356"/>
      <c r="K74" s="356"/>
      <c r="L74" s="356"/>
      <c r="M74" s="356"/>
      <c r="N74" s="179"/>
      <c r="O74" s="211"/>
    </row>
    <row r="75" spans="2:15" ht="14.25" customHeight="1">
      <c r="B75" s="210"/>
      <c r="C75" s="369" t="s">
        <v>56</v>
      </c>
      <c r="D75" s="369"/>
      <c r="E75" s="355" t="s">
        <v>89</v>
      </c>
      <c r="F75" s="355"/>
      <c r="G75" s="355"/>
      <c r="H75" s="355"/>
      <c r="I75" s="355"/>
      <c r="J75" s="355"/>
      <c r="K75" s="355"/>
      <c r="L75" s="355"/>
      <c r="M75" s="355"/>
      <c r="N75" s="181"/>
      <c r="O75" s="211"/>
    </row>
    <row r="76" spans="2:15" ht="14.4">
      <c r="B76" s="210"/>
      <c r="C76" s="365" t="s">
        <v>57</v>
      </c>
      <c r="D76" s="365"/>
      <c r="E76" s="355"/>
      <c r="F76" s="356"/>
      <c r="G76" s="356"/>
      <c r="H76" s="356"/>
      <c r="I76" s="356"/>
      <c r="J76" s="356"/>
      <c r="K76" s="356"/>
      <c r="L76" s="356"/>
      <c r="M76" s="356"/>
      <c r="N76" s="179"/>
      <c r="O76" s="211"/>
    </row>
    <row r="77" spans="2:15" ht="15" customHeight="1">
      <c r="B77" s="210"/>
      <c r="C77" s="370" t="s">
        <v>26</v>
      </c>
      <c r="D77" s="370"/>
      <c r="E77" s="355" t="s">
        <v>90</v>
      </c>
      <c r="F77" s="356"/>
      <c r="G77" s="356"/>
      <c r="H77" s="356"/>
      <c r="I77" s="356"/>
      <c r="J77" s="356"/>
      <c r="K77" s="356"/>
      <c r="L77" s="356"/>
      <c r="M77" s="356"/>
      <c r="N77" s="179"/>
      <c r="O77" s="211"/>
    </row>
    <row r="78" spans="2:15" ht="14.4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4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4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2.6" thickBot="1">
      <c r="B81" s="210"/>
      <c r="C81" s="338" t="s">
        <v>40</v>
      </c>
      <c r="D81" s="338"/>
      <c r="E81" s="337" t="s">
        <v>22</v>
      </c>
      <c r="F81" s="337"/>
      <c r="G81" s="261">
        <f>$G$57</f>
        <v>2021</v>
      </c>
      <c r="H81" s="262">
        <f>G81+1</f>
        <v>2022</v>
      </c>
      <c r="I81" s="262">
        <f>H81+1</f>
        <v>2023</v>
      </c>
      <c r="J81" s="262">
        <f>I81+1</f>
        <v>2024</v>
      </c>
      <c r="K81" s="262">
        <f>J81+1</f>
        <v>2025</v>
      </c>
      <c r="L81" s="262">
        <f>K81+1</f>
        <v>2026</v>
      </c>
      <c r="M81" s="263" t="s">
        <v>41</v>
      </c>
      <c r="N81" s="263" t="str">
        <f>CONCATENATE("Sum of Expenditures Prior to ",G$19)</f>
        <v>Sum of Expenditures Prior to 2021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1" t="s">
        <v>55</v>
      </c>
      <c r="D85" s="342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9" t="s">
        <v>56</v>
      </c>
      <c r="D86" s="340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1" t="s">
        <v>57</v>
      </c>
      <c r="D87" s="342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3" t="s">
        <v>26</v>
      </c>
      <c r="D88" s="344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3.8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4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4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.6" thickBot="1">
      <c r="B92" s="210"/>
      <c r="C92" s="338" t="s">
        <v>40</v>
      </c>
      <c r="D92" s="338"/>
      <c r="E92" s="337" t="s">
        <v>22</v>
      </c>
      <c r="F92" s="337"/>
      <c r="G92" s="261">
        <f>$G$57</f>
        <v>2021</v>
      </c>
      <c r="H92" s="262">
        <f>G92+1</f>
        <v>2022</v>
      </c>
      <c r="I92" s="262">
        <f>H92+1</f>
        <v>2023</v>
      </c>
      <c r="J92" s="262">
        <f>I92+1</f>
        <v>2024</v>
      </c>
      <c r="K92" s="262">
        <f>J92+1</f>
        <v>2025</v>
      </c>
      <c r="L92" s="262">
        <f>K92+1</f>
        <v>2026</v>
      </c>
      <c r="M92" s="263" t="s">
        <v>41</v>
      </c>
      <c r="N92" s="263" t="str">
        <f>CONCATENATE("Sum of Expenditures Prior to ",G$19)</f>
        <v>Sum of Expenditures Prior to 2021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1" t="s">
        <v>55</v>
      </c>
      <c r="D96" s="342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9" t="s">
        <v>56</v>
      </c>
      <c r="D97" s="340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1" t="s">
        <v>57</v>
      </c>
      <c r="D98" s="342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3" t="s">
        <v>26</v>
      </c>
      <c r="D99" s="344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3.8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4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4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.6" thickBot="1">
      <c r="B103" s="210"/>
      <c r="C103" s="338" t="s">
        <v>40</v>
      </c>
      <c r="D103" s="338"/>
      <c r="E103" s="337" t="s">
        <v>22</v>
      </c>
      <c r="F103" s="337"/>
      <c r="G103" s="261">
        <f>$G$57</f>
        <v>2021</v>
      </c>
      <c r="H103" s="262">
        <f>G103+1</f>
        <v>2022</v>
      </c>
      <c r="I103" s="262">
        <f>H103+1</f>
        <v>2023</v>
      </c>
      <c r="J103" s="262">
        <f>I103+1</f>
        <v>2024</v>
      </c>
      <c r="K103" s="262"/>
      <c r="L103" s="262"/>
      <c r="M103" s="263" t="s">
        <v>41</v>
      </c>
      <c r="N103" s="263" t="str">
        <f>CONCATENATE("Sum of Expenditures Prior to ",G$19)</f>
        <v>Sum of Expenditures Prior to 2021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41" t="s">
        <v>55</v>
      </c>
      <c r="D107" s="342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39" t="s">
        <v>56</v>
      </c>
      <c r="D108" s="340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41" t="s">
        <v>57</v>
      </c>
      <c r="D109" s="342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43" t="s">
        <v>26</v>
      </c>
      <c r="D110" s="344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3.8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8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4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6" thickBot="1">
      <c r="B114" s="210"/>
      <c r="C114" s="338" t="s">
        <v>40</v>
      </c>
      <c r="D114" s="338"/>
      <c r="E114" s="337" t="s">
        <v>22</v>
      </c>
      <c r="F114" s="337"/>
      <c r="G114" s="280">
        <f>$G$57</f>
        <v>2021</v>
      </c>
      <c r="H114" s="281">
        <f>G114+1</f>
        <v>2022</v>
      </c>
      <c r="I114" s="281">
        <f>H114+1</f>
        <v>2023</v>
      </c>
      <c r="J114" s="281">
        <f>I114+1</f>
        <v>2024</v>
      </c>
      <c r="K114" s="281"/>
      <c r="L114" s="281"/>
      <c r="M114" s="282" t="s">
        <v>41</v>
      </c>
      <c r="N114" s="263" t="str">
        <f>CONCATENATE("Sum of Expenditures Prior to ",G$19)</f>
        <v>Sum of Expenditures Prior to 2021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47" t="s">
        <v>55</v>
      </c>
      <c r="D118" s="348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45" t="s">
        <v>56</v>
      </c>
      <c r="D119" s="346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47" t="s">
        <v>57</v>
      </c>
      <c r="D120" s="348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49" t="s">
        <v>26</v>
      </c>
      <c r="D121" s="350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4.4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8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4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6" thickBot="1">
      <c r="B125" s="210"/>
      <c r="C125" s="338" t="s">
        <v>40</v>
      </c>
      <c r="D125" s="338"/>
      <c r="E125" s="337" t="s">
        <v>22</v>
      </c>
      <c r="F125" s="337"/>
      <c r="G125" s="280">
        <f>$G$57</f>
        <v>2021</v>
      </c>
      <c r="H125" s="281">
        <f>G125+1</f>
        <v>2022</v>
      </c>
      <c r="I125" s="281">
        <f>H125+1</f>
        <v>2023</v>
      </c>
      <c r="J125" s="281">
        <f>I125+1</f>
        <v>2024</v>
      </c>
      <c r="K125" s="281"/>
      <c r="L125" s="281"/>
      <c r="M125" s="282" t="s">
        <v>41</v>
      </c>
      <c r="N125" s="263" t="str">
        <f>CONCATENATE("Sum of Expenditures Prior to ",G$19)</f>
        <v>Sum of Expenditures Prior to 2021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47" t="s">
        <v>55</v>
      </c>
      <c r="D129" s="348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45" t="s">
        <v>56</v>
      </c>
      <c r="D130" s="346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47" t="s">
        <v>57</v>
      </c>
      <c r="D131" s="348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49" t="s">
        <v>26</v>
      </c>
      <c r="D132" s="350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4.4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8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4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6" thickBot="1">
      <c r="B136" s="210"/>
      <c r="C136" s="338" t="s">
        <v>40</v>
      </c>
      <c r="D136" s="338"/>
      <c r="E136" s="337" t="s">
        <v>22</v>
      </c>
      <c r="F136" s="337"/>
      <c r="G136" s="280">
        <f>$G$57</f>
        <v>2021</v>
      </c>
      <c r="H136" s="281">
        <f>G136+1</f>
        <v>2022</v>
      </c>
      <c r="I136" s="281">
        <f>H136+1</f>
        <v>2023</v>
      </c>
      <c r="J136" s="281">
        <f>I136+1</f>
        <v>2024</v>
      </c>
      <c r="K136" s="281"/>
      <c r="L136" s="281"/>
      <c r="M136" s="282" t="s">
        <v>41</v>
      </c>
      <c r="N136" s="263" t="str">
        <f>CONCATENATE("Sum of Expenditures Prior to ",G$19)</f>
        <v>Sum of Expenditures Prior to 2021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47" t="s">
        <v>55</v>
      </c>
      <c r="D140" s="348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45" t="s">
        <v>56</v>
      </c>
      <c r="D141" s="346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47" t="s">
        <v>57</v>
      </c>
      <c r="D142" s="348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49" t="s">
        <v>26</v>
      </c>
      <c r="D143" s="350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6" t="s">
        <v>100</v>
      </c>
      <c r="D148" s="356"/>
      <c r="E148" s="356"/>
      <c r="F148" s="356"/>
      <c r="G148" s="356"/>
      <c r="H148" s="356"/>
      <c r="I148" s="356"/>
      <c r="J148" s="356"/>
      <c r="K148" s="356"/>
      <c r="L148" s="356"/>
      <c r="M148" s="356"/>
      <c r="N148" s="179"/>
      <c r="O148" s="224"/>
      <c r="P148" s="225"/>
      <c r="Q148" s="225"/>
    </row>
    <row r="149" spans="2:17" ht="15" customHeight="1">
      <c r="B149" s="210"/>
      <c r="C149" s="356" t="s">
        <v>132</v>
      </c>
      <c r="D149" s="356"/>
      <c r="E149" s="356"/>
      <c r="F149" s="356"/>
      <c r="G149" s="356"/>
      <c r="H149" s="356"/>
      <c r="I149" s="356"/>
      <c r="J149" s="356"/>
      <c r="K149" s="356"/>
      <c r="L149" s="356"/>
      <c r="M149" s="356"/>
      <c r="N149" s="179"/>
      <c r="O149" s="224"/>
      <c r="P149" s="225"/>
      <c r="Q149" s="225"/>
    </row>
    <row r="150" spans="2:15" ht="14.4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4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4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4">
      <c r="B155" s="210"/>
      <c r="C155" s="368" t="s">
        <v>18</v>
      </c>
      <c r="D155" s="368" t="s">
        <v>39</v>
      </c>
      <c r="E155" s="378" t="s">
        <v>23</v>
      </c>
      <c r="F155" s="378"/>
      <c r="G155" s="283">
        <f>G81</f>
        <v>2021</v>
      </c>
      <c r="H155" s="284" t="str">
        <f>IF(OR(G19=2013,G19=2015,G19=2017,G19=2019),G19+1,"NA")</f>
        <v>NA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4" thickBot="1">
      <c r="B156" s="210"/>
      <c r="C156" s="337"/>
      <c r="D156" s="337"/>
      <c r="E156" s="379"/>
      <c r="F156" s="379"/>
      <c r="G156" s="285" t="s">
        <v>24</v>
      </c>
      <c r="H156" s="285" t="str">
        <f>IF(H155="NA"," ","Allocation Change")</f>
        <v xml:space="preserve"> 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4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4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4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4.4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4.4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4.4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8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8.6" thickBot="1" thickTop="1">
      <c r="C164" s="109"/>
      <c r="D164" s="108"/>
      <c r="E164" s="108"/>
      <c r="F164" s="108"/>
      <c r="G164" s="108"/>
      <c r="H164" s="108"/>
      <c r="I164" s="108"/>
    </row>
    <row r="165" spans="2:15" ht="18.6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1" t="s">
        <v>147</v>
      </c>
      <c r="G171" s="382"/>
      <c r="H171" s="382"/>
      <c r="I171" s="382"/>
      <c r="J171" s="382"/>
      <c r="K171" s="382"/>
      <c r="L171" s="382"/>
      <c r="M171" s="382"/>
      <c r="N171" s="383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6" t="s">
        <v>152</v>
      </c>
      <c r="D173" s="356"/>
      <c r="E173" s="356"/>
      <c r="F173" s="356"/>
      <c r="G173" s="356"/>
      <c r="H173" s="356"/>
      <c r="I173" s="356"/>
      <c r="J173" s="356"/>
      <c r="K173" s="356"/>
      <c r="L173" s="356"/>
      <c r="M173" s="356"/>
      <c r="N173" s="179"/>
      <c r="O173" s="224"/>
    </row>
    <row r="174" spans="2:15" ht="34.5" customHeight="1" thickBot="1">
      <c r="B174" s="210"/>
      <c r="C174" s="384" t="s">
        <v>139</v>
      </c>
      <c r="D174" s="385"/>
      <c r="E174" s="385"/>
      <c r="F174" s="385"/>
      <c r="G174" s="385"/>
      <c r="H174" s="385"/>
      <c r="I174" s="385"/>
      <c r="J174" s="385"/>
      <c r="K174" s="385"/>
      <c r="L174" s="385"/>
      <c r="M174" s="385"/>
      <c r="N174" s="386"/>
      <c r="O174" s="224"/>
    </row>
    <row r="175" spans="2:15" ht="34.5" customHeight="1" thickBot="1">
      <c r="B175" s="210"/>
      <c r="C175" s="387" t="s">
        <v>123</v>
      </c>
      <c r="D175" s="388"/>
      <c r="E175" s="388"/>
      <c r="F175" s="388"/>
      <c r="G175" s="388"/>
      <c r="H175" s="388"/>
      <c r="I175" s="388"/>
      <c r="J175" s="388"/>
      <c r="K175" s="388"/>
      <c r="L175" s="388"/>
      <c r="M175" s="388"/>
      <c r="N175" s="389"/>
      <c r="O175" s="224"/>
    </row>
    <row r="176" spans="2:15" ht="34.5" customHeight="1" thickBot="1">
      <c r="B176" s="210"/>
      <c r="C176" s="387" t="s">
        <v>123</v>
      </c>
      <c r="D176" s="388"/>
      <c r="E176" s="388"/>
      <c r="F176" s="388"/>
      <c r="G176" s="388"/>
      <c r="H176" s="388"/>
      <c r="I176" s="388"/>
      <c r="J176" s="388"/>
      <c r="K176" s="388"/>
      <c r="L176" s="388"/>
      <c r="M176" s="388"/>
      <c r="N176" s="389"/>
      <c r="O176" s="224"/>
    </row>
    <row r="177" spans="2:15" ht="34.5" customHeight="1" thickBot="1">
      <c r="B177" s="210"/>
      <c r="C177" s="387" t="s">
        <v>123</v>
      </c>
      <c r="D177" s="388"/>
      <c r="E177" s="388"/>
      <c r="F177" s="388"/>
      <c r="G177" s="388"/>
      <c r="H177" s="388"/>
      <c r="I177" s="388"/>
      <c r="J177" s="388"/>
      <c r="K177" s="388"/>
      <c r="L177" s="388"/>
      <c r="M177" s="388"/>
      <c r="N177" s="389"/>
      <c r="O177" s="224"/>
    </row>
    <row r="178" spans="2:15" ht="34.5" customHeight="1" thickBot="1">
      <c r="B178" s="210"/>
      <c r="C178" s="387" t="s">
        <v>123</v>
      </c>
      <c r="D178" s="388"/>
      <c r="E178" s="388"/>
      <c r="F178" s="388"/>
      <c r="G178" s="388"/>
      <c r="H178" s="388"/>
      <c r="I178" s="388"/>
      <c r="J178" s="388"/>
      <c r="K178" s="388"/>
      <c r="L178" s="388"/>
      <c r="M178" s="388"/>
      <c r="N178" s="389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6" t="s">
        <v>138</v>
      </c>
      <c r="D180" s="356"/>
      <c r="E180" s="356"/>
      <c r="F180" s="356"/>
      <c r="G180" s="356"/>
      <c r="H180" s="356"/>
      <c r="I180" s="356"/>
      <c r="J180" s="356"/>
      <c r="K180" s="356"/>
      <c r="L180" s="356"/>
      <c r="M180" s="356"/>
      <c r="N180" s="116"/>
      <c r="O180" s="211"/>
    </row>
    <row r="181" spans="2:15" ht="14.4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8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80"/>
      <c r="D203" s="380"/>
      <c r="E203" s="380"/>
      <c r="F203" s="380"/>
      <c r="G203" s="380"/>
      <c r="H203" s="380"/>
      <c r="I203" s="380"/>
      <c r="J203" s="380"/>
      <c r="K203" s="380"/>
      <c r="L203" s="380"/>
      <c r="M203" s="380"/>
      <c r="N203" s="380"/>
      <c r="O203" s="380"/>
      <c r="P203" s="380"/>
      <c r="Q203" s="380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40"/>
  <sheetViews>
    <sheetView showGridLines="0" zoomScale="90" zoomScaleNormal="90" workbookViewId="0" topLeftCell="A1">
      <selection activeCell="I34" sqref="I3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418" t="s">
        <v>49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0" t="s">
        <v>31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1"/>
    </row>
    <row r="4" spans="1:20" ht="3" customHeight="1" thickBot="1" thickTop="1">
      <c r="A4" s="405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1"/>
    </row>
    <row r="5" spans="1:19" ht="14.4">
      <c r="A5" s="415" t="s">
        <v>7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4"/>
    </row>
    <row r="6" spans="1:20" ht="14.4">
      <c r="A6" s="411" t="s">
        <v>0</v>
      </c>
      <c r="B6" s="412"/>
      <c r="C6" s="410" t="str">
        <f>IF('2b.  Complex Form Data Entry'!G11="","   ",'2b.  Complex Form Data Entry'!G11)</f>
        <v xml:space="preserve">   </v>
      </c>
      <c r="D6" s="410"/>
      <c r="E6" s="410"/>
      <c r="F6" s="410"/>
      <c r="G6" s="410"/>
      <c r="H6" s="410"/>
      <c r="I6" s="410"/>
      <c r="J6" s="410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16" t="s">
        <v>150</v>
      </c>
      <c r="B7" s="407"/>
      <c r="C7" s="417" t="str">
        <f>IF('2b.  Complex Form Data Entry'!G12="","   ",'2b.  Complex Form Data Entry'!G12)</f>
        <v xml:space="preserve">   </v>
      </c>
      <c r="D7" s="417"/>
      <c r="E7" s="417"/>
      <c r="F7" s="417"/>
      <c r="G7" s="417"/>
      <c r="H7" s="417"/>
      <c r="I7" s="417"/>
      <c r="J7" s="417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08" t="s">
        <v>2</v>
      </c>
      <c r="B8" s="409"/>
      <c r="C8" s="292" t="str">
        <f>IF('2b.  Complex Form Data Entry'!G15="","   ",'2b.  Complex Form Data Entry'!G15)</f>
        <v xml:space="preserve">   </v>
      </c>
      <c r="E8" s="292"/>
      <c r="F8" s="409" t="s">
        <v>8</v>
      </c>
      <c r="G8" s="409"/>
      <c r="H8" s="329" t="str">
        <f>IF('2b.  Complex Form Data Entry'!G15=""," ",'2b.  Complex Form Data Entry'!G16)</f>
        <v xml:space="preserve"> </v>
      </c>
      <c r="I8" s="292"/>
      <c r="J8" s="292"/>
      <c r="L8" s="407" t="s">
        <v>10</v>
      </c>
      <c r="M8" s="407"/>
      <c r="N8" s="407"/>
      <c r="O8" s="407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08" t="s">
        <v>3</v>
      </c>
      <c r="B9" s="409"/>
      <c r="C9" s="295"/>
      <c r="D9" s="292"/>
      <c r="E9" s="292"/>
      <c r="F9" s="409" t="s">
        <v>13</v>
      </c>
      <c r="G9" s="409"/>
      <c r="H9" s="292"/>
      <c r="I9" s="292"/>
      <c r="J9" s="292"/>
      <c r="L9" s="407" t="s">
        <v>9</v>
      </c>
      <c r="M9" s="407"/>
      <c r="N9" s="407"/>
      <c r="O9" s="407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426" t="str">
        <f>IF('2b.  Complex Form Data Entry'!G10=""," ",'2b.  Complex Form Data Entry'!G10)</f>
        <v xml:space="preserve"> </v>
      </c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7"/>
      <c r="T10" s="11"/>
    </row>
    <row r="11" spans="1:20" ht="13.8" thickBot="1">
      <c r="A11" s="332"/>
      <c r="B11" s="333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9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0" t="s">
        <v>14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1" t="s">
        <v>32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25" t="s">
        <v>143</v>
      </c>
      <c r="B17" s="425"/>
      <c r="C17" s="425"/>
      <c r="D17" s="425"/>
      <c r="E17" s="464" t="str">
        <f>IF('2b.  Complex Form Data Entry'!G39="N","NA",'2b.  Complex Form Data Entry'!G40)</f>
        <v>NA</v>
      </c>
      <c r="F17" s="465"/>
      <c r="G17" s="466"/>
      <c r="H17" s="461" t="s">
        <v>151</v>
      </c>
      <c r="I17" s="462"/>
      <c r="J17" s="462"/>
      <c r="K17" s="462"/>
      <c r="L17" s="462"/>
      <c r="M17" s="462"/>
      <c r="N17" s="310"/>
      <c r="O17" s="464" t="str">
        <f>IF('2b.  Complex Form Data Entry'!G39="N","NA",'2b.  Complex Form Data Entry'!G41)</f>
        <v>NA</v>
      </c>
      <c r="P17" s="465"/>
      <c r="Q17" s="465"/>
      <c r="R17" s="465"/>
      <c r="S17" s="466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1" t="s">
        <v>33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6.2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8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2021</v>
      </c>
      <c r="J24" s="95">
        <f>'2b.  Complex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117</v>
      </c>
      <c r="T24" s="11"/>
    </row>
    <row r="25" spans="1:20" ht="14.4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4.4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4.4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4.4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4.4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4.4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8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2021</v>
      </c>
      <c r="J34" s="95">
        <f>'2b.  Complex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117</v>
      </c>
      <c r="T34" s="12"/>
    </row>
    <row r="35" spans="1:20" ht="14.4">
      <c r="A35" s="451" t="str">
        <f>IF('2b.  Complex Form Data Entry'!E80="","   ",'2b.  Complex Form Data Entry'!E80)</f>
        <v xml:space="preserve">   </v>
      </c>
      <c r="B35" s="452"/>
      <c r="C35" s="453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3" t="s">
        <v>55</v>
      </c>
      <c r="C39" s="404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0" t="s">
        <v>56</v>
      </c>
      <c r="C40" s="391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3" t="s">
        <v>57</v>
      </c>
      <c r="C41" s="404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2" t="s">
        <v>26</v>
      </c>
      <c r="C42" s="393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4.4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4.4">
      <c r="A45" s="394" t="str">
        <f>IF('2b.  Complex Form Data Entry'!E91="","   ",'2b.  Complex Form Data Entry'!E91)</f>
        <v xml:space="preserve">   </v>
      </c>
      <c r="B45" s="395"/>
      <c r="C45" s="396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3" t="s">
        <v>55</v>
      </c>
      <c r="C49" s="404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0" t="s">
        <v>56</v>
      </c>
      <c r="C50" s="391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3" t="s">
        <v>57</v>
      </c>
      <c r="C51" s="404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2" t="s">
        <v>26</v>
      </c>
      <c r="C52" s="393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4.4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4">
      <c r="A55" s="394" t="str">
        <f>IF('2b.  Complex Form Data Entry'!E102="","   ",'2b.  Complex Form Data Entry'!E102)</f>
        <v xml:space="preserve">   </v>
      </c>
      <c r="B55" s="395"/>
      <c r="C55" s="396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3" t="s">
        <v>55</v>
      </c>
      <c r="C59" s="404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0" t="s">
        <v>56</v>
      </c>
      <c r="C60" s="391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3" t="s">
        <v>57</v>
      </c>
      <c r="C61" s="404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2" t="s">
        <v>26</v>
      </c>
      <c r="C62" s="393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4.4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4">
      <c r="A65" s="394" t="str">
        <f>IF('2b.  Complex Form Data Entry'!E113="","   ",'2b.  Complex Form Data Entry'!E113)</f>
        <v xml:space="preserve">   </v>
      </c>
      <c r="B65" s="395"/>
      <c r="C65" s="396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3" t="s">
        <v>55</v>
      </c>
      <c r="C69" s="404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0" t="s">
        <v>56</v>
      </c>
      <c r="C70" s="391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3" t="s">
        <v>57</v>
      </c>
      <c r="C71" s="404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2" t="s">
        <v>26</v>
      </c>
      <c r="C72" s="393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4.4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4">
      <c r="A75" s="394" t="str">
        <f>IF('2b.  Complex Form Data Entry'!E124="","   ",'2b.  Complex Form Data Entry'!E124)</f>
        <v xml:space="preserve">   </v>
      </c>
      <c r="B75" s="395"/>
      <c r="C75" s="396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4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4.4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4.4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4.4">
      <c r="A79" s="19"/>
      <c r="B79" s="403" t="s">
        <v>55</v>
      </c>
      <c r="C79" s="404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4.4">
      <c r="A80" s="19"/>
      <c r="B80" s="390" t="s">
        <v>56</v>
      </c>
      <c r="C80" s="391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4.4">
      <c r="A81" s="19"/>
      <c r="B81" s="403" t="s">
        <v>57</v>
      </c>
      <c r="C81" s="404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4.4">
      <c r="A82" s="19"/>
      <c r="B82" s="392" t="s">
        <v>26</v>
      </c>
      <c r="C82" s="393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4.4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4">
      <c r="A85" s="394" t="str">
        <f>IF('2b.  Complex Form Data Entry'!E135="","   ",'2b.  Complex Form Data Entry'!E135)</f>
        <v xml:space="preserve">   </v>
      </c>
      <c r="B85" s="395"/>
      <c r="C85" s="396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4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4.4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4.4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4.4">
      <c r="A89" s="19"/>
      <c r="B89" s="403" t="s">
        <v>55</v>
      </c>
      <c r="C89" s="404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4.4">
      <c r="A90" s="19"/>
      <c r="B90" s="390" t="s">
        <v>56</v>
      </c>
      <c r="C90" s="391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4.4">
      <c r="A91" s="19"/>
      <c r="B91" s="403" t="s">
        <v>57</v>
      </c>
      <c r="C91" s="404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4.4">
      <c r="A92" s="19"/>
      <c r="B92" s="392" t="s">
        <v>26</v>
      </c>
      <c r="C92" s="393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">
      <c r="A97" s="418" t="s">
        <v>133</v>
      </c>
      <c r="B97" s="418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20" t="s">
        <v>31</v>
      </c>
      <c r="B99" s="420"/>
      <c r="C99" s="420"/>
      <c r="D99" s="420"/>
      <c r="E99" s="420"/>
      <c r="F99" s="420"/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1"/>
    </row>
    <row r="100" spans="1:20" ht="3" customHeight="1" thickBot="1" thickTop="1">
      <c r="A100" s="405"/>
      <c r="B100" s="406"/>
      <c r="C100" s="406"/>
      <c r="D100" s="406"/>
      <c r="E100" s="406"/>
      <c r="F100" s="406"/>
      <c r="G100" s="406"/>
      <c r="H100" s="406"/>
      <c r="I100" s="406"/>
      <c r="J100" s="406"/>
      <c r="K100" s="406"/>
      <c r="L100" s="406"/>
      <c r="M100" s="406"/>
      <c r="N100" s="406"/>
      <c r="O100" s="406"/>
      <c r="P100" s="406"/>
      <c r="Q100" s="406"/>
      <c r="R100" s="406"/>
      <c r="S100" s="406"/>
      <c r="T100" s="1"/>
    </row>
    <row r="101" spans="1:19" ht="14.4">
      <c r="A101" s="415" t="s">
        <v>7</v>
      </c>
      <c r="B101" s="413"/>
      <c r="C101" s="413"/>
      <c r="D101" s="413"/>
      <c r="E101" s="413"/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4"/>
    </row>
    <row r="102" spans="1:20" ht="14.4">
      <c r="A102" s="411" t="s">
        <v>0</v>
      </c>
      <c r="B102" s="412"/>
      <c r="C102" s="410" t="str">
        <f>IF('2b.  Complex Form Data Entry'!G11="","   ",'2b.  Complex Form Data Entry'!G11)</f>
        <v xml:space="preserve">   </v>
      </c>
      <c r="D102" s="410"/>
      <c r="E102" s="410"/>
      <c r="F102" s="410"/>
      <c r="G102" s="410"/>
      <c r="H102" s="410"/>
      <c r="I102" s="410"/>
      <c r="J102" s="410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16" t="s">
        <v>150</v>
      </c>
      <c r="B103" s="407"/>
      <c r="C103" s="417" t="str">
        <f>IF('2b.  Complex Form Data Entry'!G12="","   ",'2b.  Complex Form Data Entry'!G12)</f>
        <v xml:space="preserve">   </v>
      </c>
      <c r="D103" s="417"/>
      <c r="E103" s="417"/>
      <c r="F103" s="417"/>
      <c r="G103" s="417"/>
      <c r="H103" s="417"/>
      <c r="I103" s="417"/>
      <c r="J103" s="417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08" t="s">
        <v>2</v>
      </c>
      <c r="B104" s="409"/>
      <c r="C104" s="298" t="str">
        <f>IF('2b.  Complex Form Data Entry'!G15="","   ",'2b.  Complex Form Data Entry'!G15)</f>
        <v xml:space="preserve">   </v>
      </c>
      <c r="E104" s="298"/>
      <c r="F104" s="409" t="s">
        <v>8</v>
      </c>
      <c r="G104" s="409"/>
      <c r="H104" s="329" t="str">
        <f>IF('2b.  Complex Form Data Entry'!G15=""," ",'2b.  Complex Form Data Entry'!G16)</f>
        <v xml:space="preserve"> </v>
      </c>
      <c r="I104" s="298"/>
      <c r="J104" s="298"/>
      <c r="L104" s="407" t="s">
        <v>10</v>
      </c>
      <c r="M104" s="407"/>
      <c r="N104" s="407"/>
      <c r="O104" s="407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08" t="s">
        <v>3</v>
      </c>
      <c r="B105" s="409"/>
      <c r="C105" s="300"/>
      <c r="D105" s="298"/>
      <c r="E105" s="298"/>
      <c r="F105" s="409" t="s">
        <v>13</v>
      </c>
      <c r="G105" s="409"/>
      <c r="H105" s="298"/>
      <c r="I105" s="298"/>
      <c r="J105" s="298"/>
      <c r="L105" s="407" t="s">
        <v>9</v>
      </c>
      <c r="M105" s="407"/>
      <c r="N105" s="407"/>
      <c r="O105" s="407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426" t="str">
        <f>IF('2b.  Complex Form Data Entry'!G10=""," ",'2b.  Complex Form Data Entry'!G10)</f>
        <v xml:space="preserve"> </v>
      </c>
      <c r="D106" s="426"/>
      <c r="E106" s="426"/>
      <c r="F106" s="426"/>
      <c r="G106" s="426"/>
      <c r="H106" s="426"/>
      <c r="I106" s="426"/>
      <c r="J106" s="426"/>
      <c r="K106" s="426"/>
      <c r="L106" s="426"/>
      <c r="M106" s="426"/>
      <c r="N106" s="426"/>
      <c r="O106" s="426"/>
      <c r="P106" s="426"/>
      <c r="Q106" s="426"/>
      <c r="R106" s="426"/>
      <c r="S106" s="427"/>
      <c r="T106" s="11"/>
    </row>
    <row r="107" spans="1:20" ht="13.8" thickBot="1">
      <c r="A107" s="332"/>
      <c r="B107" s="333"/>
      <c r="C107" s="428"/>
      <c r="D107" s="428"/>
      <c r="E107" s="428"/>
      <c r="F107" s="428"/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428"/>
      <c r="R107" s="428"/>
      <c r="S107" s="429"/>
      <c r="T107" s="11"/>
    </row>
    <row r="108" spans="1:20" ht="18.75" customHeight="1" thickBot="1" thickTop="1">
      <c r="A108" s="419" t="s">
        <v>15</v>
      </c>
      <c r="B108" s="419"/>
      <c r="C108" s="419"/>
      <c r="D108" s="419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6.2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97" t="s">
        <v>18</v>
      </c>
      <c r="B112" s="398"/>
      <c r="C112" s="399"/>
      <c r="D112" s="432" t="s">
        <v>19</v>
      </c>
      <c r="E112" s="432" t="s">
        <v>5</v>
      </c>
      <c r="F112" s="454" t="s">
        <v>104</v>
      </c>
      <c r="G112" s="432" t="s">
        <v>11</v>
      </c>
      <c r="H112" s="445" t="s">
        <v>23</v>
      </c>
      <c r="I112" s="315"/>
      <c r="J112" s="190">
        <f>'2b.  Complex Form Data Entry'!G19</f>
        <v>2021</v>
      </c>
      <c r="K112" s="286" t="str">
        <f>'2b.  Complex Form Data Entry'!H155</f>
        <v>NA</v>
      </c>
      <c r="L112" s="456" t="str">
        <f>CONCATENATE(L34," Appropriation Change")</f>
        <v>2021 / 2022 Appropriation Change</v>
      </c>
      <c r="O112" s="303"/>
      <c r="P112" s="303"/>
      <c r="Q112" s="303"/>
      <c r="R112" s="438" t="s">
        <v>136</v>
      </c>
      <c r="S112" s="439"/>
      <c r="T112" s="42"/>
    </row>
    <row r="113" spans="1:20" ht="37.5" customHeight="1" thickBot="1">
      <c r="A113" s="400"/>
      <c r="B113" s="401"/>
      <c r="C113" s="402"/>
      <c r="D113" s="433"/>
      <c r="E113" s="433"/>
      <c r="F113" s="455"/>
      <c r="G113" s="433"/>
      <c r="H113" s="446"/>
      <c r="I113" s="316"/>
      <c r="J113" s="191" t="s">
        <v>24</v>
      </c>
      <c r="K113" s="287" t="str">
        <f>'2b.  Complex Form Data Entry'!H156</f>
        <v xml:space="preserve"> </v>
      </c>
      <c r="L113" s="457"/>
      <c r="O113" s="303"/>
      <c r="P113" s="303"/>
      <c r="Q113" s="303"/>
      <c r="R113" s="440"/>
      <c r="S113" s="441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8">
        <f>'2b.  Complex Form Data Entry'!J157</f>
        <v>0</v>
      </c>
      <c r="S114" s="469"/>
      <c r="T114" s="42"/>
    </row>
    <row r="115" spans="1:20" ht="14.4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8">
        <f>'2b.  Complex Form Data Entry'!J158</f>
        <v>0</v>
      </c>
      <c r="S115" s="469"/>
      <c r="T115" s="42"/>
    </row>
    <row r="116" spans="1:20" ht="14.4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8">
        <f>'2b.  Complex Form Data Entry'!J159</f>
        <v>0</v>
      </c>
      <c r="S116" s="469"/>
      <c r="T116" s="42"/>
    </row>
    <row r="117" spans="1:20" ht="14.4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8">
        <f>'2b.  Complex Form Data Entry'!J160</f>
        <v>0</v>
      </c>
      <c r="S117" s="469"/>
      <c r="T117" s="42"/>
    </row>
    <row r="118" spans="1:20" ht="14.4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8">
        <f>'2b.  Complex Form Data Entry'!J161</f>
        <v>0</v>
      </c>
      <c r="S118" s="469"/>
      <c r="T118" s="42"/>
    </row>
    <row r="119" spans="1:20" ht="14.4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8">
        <f>'2b.  Complex Form Data Entry'!J162</f>
        <v>0</v>
      </c>
      <c r="S119" s="469"/>
      <c r="T119" s="42"/>
    </row>
    <row r="120" spans="1:20" ht="1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70">
        <f>SUM(R114:S119)</f>
        <v>0</v>
      </c>
      <c r="S120" s="471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4.4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47" t="str">
        <f>IF('2b.  Complex Form Data Entry'!G39="Y","See note 5 below.",'2b.  Complex Form Data Entry'!D43)</f>
        <v>An NPV analysis was not performed because …</v>
      </c>
      <c r="C123" s="447"/>
      <c r="D123" s="447"/>
      <c r="E123" s="447"/>
      <c r="F123" s="447"/>
      <c r="G123" s="447"/>
      <c r="H123" s="447"/>
      <c r="I123" s="447"/>
      <c r="J123" s="447"/>
      <c r="K123" s="447"/>
      <c r="L123" s="447"/>
      <c r="M123" s="447"/>
      <c r="N123" s="447"/>
      <c r="O123" s="447"/>
      <c r="P123" s="447"/>
      <c r="Q123" s="447"/>
      <c r="R123" s="447"/>
      <c r="S123" s="447"/>
      <c r="T123" s="5"/>
    </row>
    <row r="124" spans="1:20" ht="14.4">
      <c r="A124" s="68" t="s">
        <v>112</v>
      </c>
      <c r="B124" s="442" t="s">
        <v>148</v>
      </c>
      <c r="C124" s="442"/>
      <c r="D124" s="442"/>
      <c r="E124" s="442"/>
      <c r="F124" s="442"/>
      <c r="G124" s="442"/>
      <c r="H124" s="442"/>
      <c r="I124" s="442"/>
      <c r="J124" s="442"/>
      <c r="K124" s="442"/>
      <c r="L124" s="442"/>
      <c r="M124" s="442"/>
      <c r="N124" s="442"/>
      <c r="O124" s="442"/>
      <c r="P124" s="442"/>
      <c r="Q124" s="442"/>
      <c r="R124" s="442"/>
      <c r="S124" s="442"/>
      <c r="T124" s="5"/>
    </row>
    <row r="125" spans="1:20" ht="14.25" customHeight="1">
      <c r="A125" s="69" t="s">
        <v>52</v>
      </c>
      <c r="B125" s="467" t="s">
        <v>116</v>
      </c>
      <c r="C125" s="467"/>
      <c r="D125" s="467"/>
      <c r="E125" s="467"/>
      <c r="F125" s="467"/>
      <c r="G125" s="467"/>
      <c r="H125" s="467"/>
      <c r="I125" s="467"/>
      <c r="J125" s="467"/>
      <c r="K125" s="467"/>
      <c r="L125" s="467"/>
      <c r="M125" s="467"/>
      <c r="N125" s="467"/>
      <c r="O125" s="467"/>
      <c r="P125" s="467"/>
      <c r="Q125" s="467"/>
      <c r="R125" s="467"/>
      <c r="S125" s="467"/>
      <c r="T125" s="5"/>
    </row>
    <row r="126" spans="1:20" ht="16.5" customHeight="1">
      <c r="A126" s="69" t="s">
        <v>113</v>
      </c>
      <c r="B126" s="444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44"/>
      <c r="D126" s="444"/>
      <c r="E126" s="444"/>
      <c r="F126" s="444"/>
      <c r="G126" s="444"/>
      <c r="H126" s="444"/>
      <c r="I126" s="444"/>
      <c r="J126" s="444"/>
      <c r="K126" s="444"/>
      <c r="L126" s="444"/>
      <c r="M126" s="444"/>
      <c r="N126" s="444"/>
      <c r="O126" s="444"/>
      <c r="P126" s="444"/>
      <c r="Q126" s="444"/>
      <c r="R126" s="444"/>
      <c r="S126" s="444"/>
      <c r="T126" s="5"/>
    </row>
    <row r="127" spans="1:20" ht="14.25" customHeight="1">
      <c r="A127" s="67" t="s">
        <v>114</v>
      </c>
      <c r="B127" s="431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31"/>
      <c r="D127" s="431"/>
      <c r="E127" s="431"/>
      <c r="F127" s="431"/>
      <c r="G127" s="431"/>
      <c r="H127" s="431"/>
      <c r="I127" s="431"/>
      <c r="J127" s="431"/>
      <c r="K127" s="431"/>
      <c r="L127" s="431"/>
      <c r="M127" s="431"/>
      <c r="N127" s="431"/>
      <c r="O127" s="431"/>
      <c r="P127" s="431"/>
      <c r="Q127" s="431"/>
      <c r="R127" s="431"/>
      <c r="S127" s="431"/>
      <c r="T127" s="5"/>
    </row>
    <row r="128" spans="1:20" ht="16.5" customHeight="1">
      <c r="A128" s="67" t="s">
        <v>118</v>
      </c>
      <c r="B128" s="430" t="s">
        <v>111</v>
      </c>
      <c r="C128" s="430"/>
      <c r="D128" s="430"/>
      <c r="E128" s="430"/>
      <c r="F128" s="430"/>
      <c r="G128" s="430"/>
      <c r="H128" s="430"/>
      <c r="I128" s="430"/>
      <c r="J128" s="430"/>
      <c r="K128" s="430"/>
      <c r="L128" s="430"/>
      <c r="M128" s="430"/>
      <c r="N128" s="430"/>
      <c r="O128" s="430"/>
      <c r="P128" s="430"/>
      <c r="Q128" s="430"/>
      <c r="R128" s="430"/>
      <c r="S128" s="430"/>
      <c r="T128" s="5"/>
    </row>
    <row r="129" spans="1:19" ht="14.25" customHeight="1">
      <c r="A129" s="67"/>
      <c r="B129" s="448" t="str">
        <f>'2b.  Complex Form Data Entry'!C174</f>
        <v>-</v>
      </c>
      <c r="C129" s="448"/>
      <c r="D129" s="448"/>
      <c r="E129" s="448"/>
      <c r="F129" s="448"/>
      <c r="G129" s="448"/>
      <c r="H129" s="448"/>
      <c r="I129" s="448"/>
      <c r="J129" s="448"/>
      <c r="K129" s="448"/>
      <c r="L129" s="448"/>
      <c r="M129" s="448"/>
      <c r="N129" s="448"/>
      <c r="O129" s="448"/>
      <c r="P129" s="448"/>
      <c r="Q129" s="448"/>
      <c r="R129" s="448"/>
      <c r="S129" s="448"/>
    </row>
    <row r="130" spans="1:19" ht="14.4">
      <c r="A130" s="67"/>
      <c r="B130" s="448" t="str">
        <f>'2b.  Complex Form Data Entry'!C175</f>
        <v xml:space="preserve">- </v>
      </c>
      <c r="C130" s="448"/>
      <c r="D130" s="448"/>
      <c r="E130" s="448"/>
      <c r="F130" s="448"/>
      <c r="G130" s="448"/>
      <c r="H130" s="448"/>
      <c r="I130" s="448"/>
      <c r="J130" s="448"/>
      <c r="K130" s="448"/>
      <c r="L130" s="448"/>
      <c r="M130" s="448"/>
      <c r="N130" s="448"/>
      <c r="O130" s="448"/>
      <c r="P130" s="448"/>
      <c r="Q130" s="448"/>
      <c r="R130" s="448"/>
      <c r="S130" s="448"/>
    </row>
    <row r="131" spans="1:19" ht="12.75" customHeight="1">
      <c r="A131" s="67"/>
      <c r="B131" s="448" t="str">
        <f>'2b.  Complex Form Data Entry'!C176</f>
        <v xml:space="preserve">- </v>
      </c>
      <c r="C131" s="448"/>
      <c r="D131" s="448"/>
      <c r="E131" s="448"/>
      <c r="F131" s="448"/>
      <c r="G131" s="448"/>
      <c r="H131" s="448"/>
      <c r="I131" s="448"/>
      <c r="J131" s="448"/>
      <c r="K131" s="448"/>
      <c r="L131" s="448"/>
      <c r="M131" s="448"/>
      <c r="N131" s="448"/>
      <c r="O131" s="448"/>
      <c r="P131" s="448"/>
      <c r="Q131" s="448"/>
      <c r="R131" s="448"/>
      <c r="S131" s="448"/>
    </row>
    <row r="132" spans="1:19" ht="15" customHeight="1">
      <c r="A132" s="67"/>
      <c r="B132" s="448" t="str">
        <f>'2b.  Complex Form Data Entry'!C177</f>
        <v xml:space="preserve">- </v>
      </c>
      <c r="C132" s="448"/>
      <c r="D132" s="448"/>
      <c r="E132" s="448"/>
      <c r="F132" s="448"/>
      <c r="G132" s="448"/>
      <c r="H132" s="448"/>
      <c r="I132" s="448"/>
      <c r="J132" s="448"/>
      <c r="K132" s="448"/>
      <c r="L132" s="448"/>
      <c r="M132" s="448"/>
      <c r="N132" s="448"/>
      <c r="O132" s="448"/>
      <c r="P132" s="448"/>
      <c r="Q132" s="448"/>
      <c r="R132" s="448"/>
      <c r="S132" s="448"/>
    </row>
    <row r="133" spans="1:20" ht="14.4">
      <c r="A133" s="67"/>
      <c r="B133" s="448" t="str">
        <f>'2b.  Complex Form Data Entry'!C178</f>
        <v xml:space="preserve">- </v>
      </c>
      <c r="C133" s="448"/>
      <c r="D133" s="448"/>
      <c r="E133" s="448"/>
      <c r="F133" s="448"/>
      <c r="G133" s="448"/>
      <c r="H133" s="448"/>
      <c r="I133" s="448"/>
      <c r="J133" s="448"/>
      <c r="K133" s="448"/>
      <c r="L133" s="448"/>
      <c r="M133" s="448"/>
      <c r="N133" s="448"/>
      <c r="O133" s="448"/>
      <c r="P133" s="448"/>
      <c r="Q133" s="448"/>
      <c r="R133" s="448"/>
      <c r="S133" s="448"/>
      <c r="T133" s="5"/>
    </row>
    <row r="134" spans="1:19" ht="14.4">
      <c r="A134" s="67"/>
      <c r="B134" s="448"/>
      <c r="C134" s="448"/>
      <c r="D134" s="448"/>
      <c r="E134" s="448"/>
      <c r="F134" s="448"/>
      <c r="G134" s="448"/>
      <c r="H134" s="448"/>
      <c r="I134" s="448"/>
      <c r="J134" s="448"/>
      <c r="K134" s="448"/>
      <c r="L134" s="448"/>
      <c r="M134" s="448"/>
      <c r="N134" s="448"/>
      <c r="O134" s="448"/>
      <c r="P134" s="448"/>
      <c r="Q134" s="448"/>
      <c r="R134" s="448"/>
      <c r="S134" s="448"/>
    </row>
    <row r="135" spans="1:19" ht="13.8">
      <c r="A135" t="str">
        <f>IF('2b.  Complex Form Data Entry'!C181=""," ","6.")</f>
        <v xml:space="preserve"> </v>
      </c>
      <c r="B135" s="448"/>
      <c r="C135" s="448"/>
      <c r="D135" s="448"/>
      <c r="E135" s="448"/>
      <c r="F135" s="448"/>
      <c r="G135" s="448"/>
      <c r="H135" s="448"/>
      <c r="I135" s="448"/>
      <c r="J135" s="448"/>
      <c r="K135" s="448"/>
      <c r="L135" s="448"/>
      <c r="M135" s="448"/>
      <c r="N135" s="448"/>
      <c r="O135" s="448"/>
      <c r="P135" s="448"/>
      <c r="Q135" s="448"/>
      <c r="R135" s="448"/>
      <c r="S135" s="448"/>
    </row>
    <row r="136" spans="1:19" ht="13.8">
      <c r="A136" s="69"/>
      <c r="B136" s="448"/>
      <c r="C136" s="448"/>
      <c r="D136" s="448"/>
      <c r="E136" s="448"/>
      <c r="F136" s="448"/>
      <c r="G136" s="448"/>
      <c r="H136" s="448"/>
      <c r="I136" s="448"/>
      <c r="J136" s="448"/>
      <c r="K136" s="448"/>
      <c r="L136" s="448"/>
      <c r="M136" s="448"/>
      <c r="N136" s="448"/>
      <c r="O136" s="448"/>
      <c r="P136" s="448"/>
      <c r="Q136" s="448"/>
      <c r="R136" s="448"/>
      <c r="S136" s="448"/>
    </row>
    <row r="137" spans="1:19" ht="13.8">
      <c r="A137" s="69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448"/>
      <c r="N137" s="448"/>
      <c r="O137" s="448"/>
      <c r="P137" s="448"/>
      <c r="Q137" s="448"/>
      <c r="R137" s="448"/>
      <c r="S137" s="448"/>
    </row>
    <row r="138" spans="1:6" ht="13.8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PSBReviewer xmlns="5749be02-1652-4e46-a5f7-bcebca5f275b">
      <UserInfo>
        <DisplayName/>
        <AccountId xsi:nil="true"/>
        <AccountType/>
      </UserInfo>
    </PSBReview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439C0B438D39E641BC7BB72D65436508" ma:contentTypeVersion="13" ma:contentTypeDescription="" ma:contentTypeScope="" ma:versionID="1ef4869109e5b3ec269783d1dd8c0b99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5749be02-1652-4e46-a5f7-bcebca5f275b" targetNamespace="http://schemas.microsoft.com/office/2006/metadata/properties" ma:root="true" ma:fieldsID="e4aa23d5d0965ae57e68be78c24f1632" ns1:_="" ns2:_="" ns3:_="" ns4:_="">
    <xsd:import namespace="http://schemas.microsoft.com/sharepoint/v3"/>
    <xsd:import namespace="308dc21f-8940-46b7-9ee9-f86b439897b1"/>
    <xsd:import namespace="cc811197-5a73-4d86-a206-c117da05ddaa"/>
    <xsd:import namespace="5749be02-1652-4e46-a5f7-bcebca5f275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9be02-1652-4e46-a5f7-bcebca5f2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5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66F75-E298-49D7-923C-92FD04AD8C51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5749be02-1652-4e46-a5f7-bcebca5f275b"/>
    <ds:schemaRef ds:uri="http://purl.org/dc/terms/"/>
    <ds:schemaRef ds:uri="cc811197-5a73-4d86-a206-c117da05ddaa"/>
    <ds:schemaRef ds:uri="308dc21f-8940-46b7-9ee9-f86b439897b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1FCA4C3-A14C-42E5-B68D-1E1D7B227A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5749be02-1652-4e46-a5f7-bcebca5f27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Bender, Sid</cp:lastModifiedBy>
  <cp:lastPrinted>2015-03-19T18:52:03Z</cp:lastPrinted>
  <dcterms:created xsi:type="dcterms:W3CDTF">1999-06-02T23:29:55Z</dcterms:created>
  <dcterms:modified xsi:type="dcterms:W3CDTF">2021-07-12T21:09:07Z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03cb5d0e-de71-44d8-873d-b38fca002b98</vt:lpwstr>
  </property>
  <property fmtid="{D5CDD505-2E9C-101B-9397-08002B2CF9AE}" pid="4" name="ContentTypeId">
    <vt:lpwstr>0x010100D03C1FEDB24A304B88B22491CFC0976900439C0B438D39E641BC7BB72D65436508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