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31" yWindow="65431" windowWidth="19425" windowHeight="1042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Sheet1" sheetId="11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Note'!$A$1:$S$133</definedName>
    <definedName name="_xlnm.Print_Area" localSheetId="5">'3b.  Complex Form Fiscal Note'!$A$1:$S$133</definedName>
  </definedNames>
  <calcPr calcId="152511"/>
  <extLst/>
</workbook>
</file>

<file path=xl/sharedStrings.xml><?xml version="1.0" encoding="utf-8"?>
<sst xmlns="http://schemas.openxmlformats.org/spreadsheetml/2006/main" count="701" uniqueCount="188">
  <si>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</si>
  <si>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</si>
  <si>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</si>
  <si>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</si>
  <si>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</si>
  <si>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</si>
  <si>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</si>
  <si>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</si>
  <si>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</si>
  <si>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</si>
  <si>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</si>
  <si>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</si>
  <si>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</si>
  <si>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</si>
  <si>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</si>
  <si>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</si>
  <si>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</si>
  <si>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</si>
  <si>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</si>
  <si>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</si>
  <si>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</si>
  <si>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</si>
  <si>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</si>
  <si>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</si>
  <si>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</si>
  <si>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</si>
  <si>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</si>
  <si>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</si>
  <si>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</si>
  <si>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</si>
  <si>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</si>
  <si>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</si>
  <si>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</si>
  <si>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</si>
  <si>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</si>
  <si>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</si>
  <si>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</si>
  <si>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</si>
  <si>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</si>
  <si>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</si>
  <si>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</si>
  <si>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</si>
  <si>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</si>
  <si>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</si>
  <si>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</si>
  <si>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</si>
  <si>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</si>
  <si>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</si>
  <si>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</si>
  <si>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</si>
  <si>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</si>
  <si>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</si>
  <si>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</si>
  <si>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</si>
  <si>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</si>
  <si>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</si>
  <si>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</si>
  <si>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</si>
  <si>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</si>
  <si>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</si>
  <si>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</si>
  <si>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</si>
  <si>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</si>
  <si>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</si>
  <si>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</si>
  <si>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</si>
  <si>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</si>
  <si>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</si>
  <si>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</si>
  <si>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</si>
  <si>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</si>
  <si>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</si>
  <si>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</si>
  <si>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</si>
  <si>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</si>
  <si>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</si>
  <si>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</si>
  <si>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</si>
  <si>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</si>
  <si>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</si>
  <si>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</si>
  <si>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</si>
  <si>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</si>
  <si>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</si>
  <si>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</si>
  <si>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</si>
  <si>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</si>
  <si>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</si>
  <si>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</si>
  <si>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</si>
  <si>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</si>
  <si>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</si>
  <si>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</si>
  <si>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</si>
  <si>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</si>
  <si>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</si>
  <si>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</si>
  <si>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</si>
  <si>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</si>
  <si>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</si>
  <si>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</si>
  <si>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</si>
  <si>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</si>
  <si>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</si>
  <si>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</si>
  <si>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</si>
  <si>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</si>
  <si>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</si>
  <si>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</si>
  <si>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</si>
  <si>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</si>
  <si>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</si>
  <si>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</si>
  <si>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</si>
  <si>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</si>
  <si>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</si>
  <si>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</si>
  <si>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</si>
  <si>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</si>
  <si>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</si>
  <si>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</si>
  <si>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</si>
  <si>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</si>
  <si>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</si>
  <si>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</si>
  <si>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</si>
  <si>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</si>
  <si>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</si>
  <si>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</si>
  <si>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</si>
  <si>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</si>
  <si>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</si>
  <si>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</si>
  <si>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</si>
  <si>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</si>
  <si>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</si>
  <si>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</si>
  <si>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</si>
  <si>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</si>
  <si>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</si>
  <si>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</si>
  <si>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</si>
  <si>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</si>
  <si>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</si>
  <si>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</si>
  <si>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</si>
  <si>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</si>
  <si>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</si>
  <si>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</si>
  <si>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</si>
  <si>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</si>
  <si>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</si>
  <si>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</si>
  <si>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</si>
  <si>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</si>
  <si>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</si>
  <si>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</si>
  <si>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Downtown Redmond Link Extension</t>
  </si>
  <si>
    <t>DNRP Parks; FMD RES</t>
  </si>
  <si>
    <t>Sale</t>
  </si>
  <si>
    <t>Stand Alone</t>
  </si>
  <si>
    <t>Carolyn Mock / Steve Rizika</t>
  </si>
  <si>
    <t>DNRP Parks</t>
  </si>
  <si>
    <t>FMD Real Estate</t>
  </si>
  <si>
    <t>A44000</t>
  </si>
  <si>
    <t>DES</t>
  </si>
  <si>
    <t>0010</t>
  </si>
  <si>
    <t>Downtown Redmond Link Extension - Sale of Fee Area and Easements</t>
  </si>
  <si>
    <t>C58101</t>
  </si>
  <si>
    <t>DNRP</t>
  </si>
  <si>
    <t>1121455</t>
  </si>
  <si>
    <t>1046360</t>
  </si>
  <si>
    <t>39512 - Sale of Land</t>
  </si>
  <si>
    <t>36291 - Easements</t>
  </si>
  <si>
    <t>34187  - Costs Real Property Sales</t>
  </si>
  <si>
    <t>- Value of the Marymoor Park Fee Acquisition is $480,000.  Easements across Marymoor Park are valued at $550,000.</t>
  </si>
  <si>
    <t>- The ELST easements are valued at $1,500,000.</t>
  </si>
  <si>
    <t>Offset to compensation from Sound Transit</t>
  </si>
  <si>
    <t>- Compensation from Sound Transit will be offset by the value of property conveyed to KC for ELST construction in the amount of $71,750.  At completion of construction, the property will be re-evaluated and the offset will be adjusted accordingly.</t>
  </si>
  <si>
    <t>Estimated closing costs:  escrow fee, title insurance, recording</t>
  </si>
  <si>
    <t>36291 - Property Easements</t>
  </si>
  <si>
    <t>RES Labor &amp; Easement Fee</t>
  </si>
  <si>
    <t>- Ancillary property interests:  Sammamish River easements $16,228</t>
  </si>
  <si>
    <t>9/10/19</t>
  </si>
  <si>
    <t xml:space="preserve"> - Value of the Marymoor Park Fee Acquisition is $480,000.  Easements across Marymoor Park are valued at $550,000. These funds will be used for capital investments in Marymoor Park</t>
  </si>
  <si>
    <t xml:space="preserve"> - The ELST easements are valued at $1,500,000. These funds will be applied towards the construction of the ELST North Extension project.</t>
  </si>
  <si>
    <t xml:space="preserve"> - Ancillary property interests:  Sammamish River easements $16,228</t>
  </si>
  <si>
    <t xml:space="preserve"> - Total compensation from Sound Transit will be offset by the value of property conveyed to KC for construction of the ELST North Extension in the amount of $71,750.  At completion of construction, the property will be re-evaluated and the offset will be adjusted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</si>
</sst>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44" fontId="0" fillId="0" borderId="0" xfId="16" applyFont="1" applyProtection="1"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66" fontId="0" fillId="0" borderId="0" xfId="16" applyNumberFormat="1" applyFon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 quotePrefix="1">
      <alignment vertical="top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64" fontId="0" fillId="0" borderId="0" xfId="18" applyNumberFormat="1" applyFont="1"/>
    <xf numFmtId="164" fontId="0" fillId="0" borderId="0" xfId="0" applyNumberFormat="1"/>
    <xf numFmtId="166" fontId="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0"/>
  <sheetViews>
    <sheetView showGridLines="0" zoomScale="80" zoomScaleNormal="80" workbookViewId="0" topLeftCell="A50">
      <selection activeCell="G60" sqref="G6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" width="9.140625" style="105" customWidth="1"/>
    <col min="17" max="17" width="15.140625" style="105" bestFit="1" customWidth="1"/>
    <col min="18" max="16384" width="9.140625" style="105" customWidth="1"/>
  </cols>
  <sheetData>
    <row r="1" ht="18">
      <c r="C1" s="107"/>
    </row>
    <row r="2" spans="3:14" ht="23.25">
      <c r="C2" s="360" t="s">
        <v>60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167</v>
      </c>
      <c r="H10" s="139"/>
      <c r="I10" s="139"/>
      <c r="J10" s="139"/>
      <c r="K10" s="139"/>
      <c r="L10" s="139"/>
      <c r="M10" s="140"/>
      <c r="N10" s="116"/>
      <c r="O10" s="211"/>
    </row>
    <row r="11" spans="2:18" ht="15" thickBot="1">
      <c r="B11" s="210"/>
      <c r="C11" s="237" t="s">
        <v>0</v>
      </c>
      <c r="D11" s="372" t="s">
        <v>76</v>
      </c>
      <c r="E11" s="372"/>
      <c r="F11" s="373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  <c r="Q11" s="333"/>
      <c r="R11" s="333"/>
    </row>
    <row r="12" spans="2:18" ht="15" thickBot="1">
      <c r="B12" s="210"/>
      <c r="C12" s="238" t="s">
        <v>1</v>
      </c>
      <c r="D12" s="374" t="s">
        <v>75</v>
      </c>
      <c r="E12" s="374"/>
      <c r="F12" s="375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  <c r="Q12" s="333"/>
      <c r="R12" s="333"/>
    </row>
    <row r="13" spans="2:18" ht="15" thickBot="1">
      <c r="B13" s="210"/>
      <c r="C13" s="238" t="s">
        <v>10</v>
      </c>
      <c r="D13" s="374" t="s">
        <v>74</v>
      </c>
      <c r="E13" s="374"/>
      <c r="F13" s="375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  <c r="Q13" s="333"/>
      <c r="R13" s="333"/>
    </row>
    <row r="14" spans="2:17" ht="15" thickBot="1">
      <c r="B14" s="210"/>
      <c r="C14" s="238" t="s">
        <v>9</v>
      </c>
      <c r="D14" s="376" t="s">
        <v>73</v>
      </c>
      <c r="E14" s="374"/>
      <c r="F14" s="375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  <c r="Q14" s="333"/>
    </row>
    <row r="15" spans="2:15" ht="15" thickBot="1">
      <c r="B15" s="210"/>
      <c r="C15" s="239" t="s">
        <v>2</v>
      </c>
      <c r="D15" s="374" t="s">
        <v>72</v>
      </c>
      <c r="E15" s="374"/>
      <c r="F15" s="375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4" t="s">
        <v>103</v>
      </c>
      <c r="E16" s="374"/>
      <c r="F16" s="240"/>
      <c r="G16" s="187" t="s">
        <v>183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4" t="s">
        <v>69</v>
      </c>
      <c r="E17" s="374"/>
      <c r="F17" s="375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2" t="s">
        <v>70</v>
      </c>
      <c r="E18" s="372"/>
      <c r="F18" s="373"/>
      <c r="G18" s="142">
        <v>2546228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2" t="s">
        <v>139</v>
      </c>
      <c r="E19" s="372"/>
      <c r="F19" s="373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4" t="s">
        <v>34</v>
      </c>
      <c r="H20" s="364"/>
      <c r="I20" s="36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168</v>
      </c>
      <c r="K21" s="146" t="s">
        <v>169</v>
      </c>
      <c r="L21" s="146">
        <v>3581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163</v>
      </c>
      <c r="H22" s="144"/>
      <c r="I22" s="145"/>
      <c r="J22" s="146" t="s">
        <v>164</v>
      </c>
      <c r="K22" s="146" t="s">
        <v>165</v>
      </c>
      <c r="L22" s="334" t="s">
        <v>166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170</v>
      </c>
      <c r="H29" s="186" t="s">
        <v>171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0" t="s">
        <v>125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1" t="s">
        <v>143</v>
      </c>
      <c r="D39" s="390" t="s">
        <v>144</v>
      </c>
      <c r="E39" s="390"/>
      <c r="F39" s="39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322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323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4" t="s">
        <v>134</v>
      </c>
      <c r="E43" s="385"/>
      <c r="F43" s="385"/>
      <c r="G43" s="385"/>
      <c r="H43" s="385"/>
      <c r="I43" s="38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7" t="s">
        <v>99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1" t="s">
        <v>20</v>
      </c>
      <c r="F57" s="371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 t="s">
        <v>162</v>
      </c>
      <c r="D58" s="158" t="s">
        <v>170</v>
      </c>
      <c r="E58" s="382" t="s">
        <v>172</v>
      </c>
      <c r="F58" s="383"/>
      <c r="G58" s="151">
        <f>480000+16228-G80-G83</f>
        <v>473400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162</v>
      </c>
      <c r="D59" s="158" t="s">
        <v>170</v>
      </c>
      <c r="E59" s="149" t="s">
        <v>173</v>
      </c>
      <c r="F59" s="150"/>
      <c r="G59" s="151">
        <f>2050000-G86</f>
        <v>1978250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 t="s">
        <v>163</v>
      </c>
      <c r="D60" s="158" t="s">
        <v>171</v>
      </c>
      <c r="E60" s="149" t="s">
        <v>174</v>
      </c>
      <c r="F60" s="150"/>
      <c r="G60" s="151">
        <v>15128</v>
      </c>
      <c r="H60" s="151"/>
      <c r="I60" s="152"/>
      <c r="J60" s="151"/>
      <c r="K60" s="192"/>
      <c r="L60" s="192"/>
      <c r="M60" s="192"/>
      <c r="N60" s="193"/>
      <c r="O60" s="211"/>
    </row>
    <row r="61" spans="2:15" ht="15" thickBot="1">
      <c r="B61" s="210"/>
      <c r="C61" s="157" t="s">
        <v>163</v>
      </c>
      <c r="D61" s="158" t="s">
        <v>171</v>
      </c>
      <c r="E61" s="149" t="s">
        <v>180</v>
      </c>
      <c r="F61" s="150"/>
      <c r="G61" s="151">
        <v>3000</v>
      </c>
      <c r="H61" s="151"/>
      <c r="I61" s="152"/>
      <c r="J61" s="151"/>
      <c r="K61" s="192"/>
      <c r="L61" s="192"/>
      <c r="M61" s="192"/>
      <c r="N61" s="193"/>
      <c r="O61" s="211"/>
    </row>
    <row r="62" spans="2:15" ht="13.5" thickBot="1">
      <c r="B62" s="210"/>
      <c r="C62" s="136"/>
      <c r="D62" s="136"/>
      <c r="E62" s="136"/>
      <c r="F62" s="136"/>
      <c r="G62" s="136"/>
      <c r="H62" s="136"/>
      <c r="I62" s="136"/>
      <c r="J62" s="137"/>
      <c r="K62" s="137"/>
      <c r="L62" s="137"/>
      <c r="M62" s="137"/>
      <c r="N62" s="116"/>
      <c r="O62" s="211"/>
    </row>
    <row r="63" spans="2:15" ht="13.5" thickTop="1">
      <c r="B63" s="210"/>
      <c r="C63" s="125"/>
      <c r="D63" s="125"/>
      <c r="E63" s="125"/>
      <c r="F63" s="125"/>
      <c r="G63" s="125"/>
      <c r="H63" s="125"/>
      <c r="I63" s="125"/>
      <c r="J63" s="116"/>
      <c r="K63" s="116"/>
      <c r="L63" s="116"/>
      <c r="M63" s="116"/>
      <c r="N63" s="116"/>
      <c r="O63" s="211"/>
    </row>
    <row r="64" spans="2:15" ht="15.75">
      <c r="B64" s="210"/>
      <c r="C64" s="254" t="s">
        <v>94</v>
      </c>
      <c r="D64" s="253"/>
      <c r="E64" s="253"/>
      <c r="F64" s="253"/>
      <c r="G64" s="253"/>
      <c r="H64" s="253"/>
      <c r="I64" s="253"/>
      <c r="J64" s="235"/>
      <c r="K64" s="235"/>
      <c r="L64" s="235"/>
      <c r="M64" s="235"/>
      <c r="N64" s="116"/>
      <c r="O64" s="211"/>
    </row>
    <row r="65" spans="2:15" ht="7.5" customHeight="1">
      <c r="B65" s="210"/>
      <c r="C65" s="254"/>
      <c r="D65" s="253"/>
      <c r="E65" s="253"/>
      <c r="F65" s="253"/>
      <c r="G65" s="253"/>
      <c r="H65" s="253"/>
      <c r="I65" s="253"/>
      <c r="J65" s="235"/>
      <c r="K65" s="235"/>
      <c r="L65" s="235"/>
      <c r="M65" s="235"/>
      <c r="N65" s="116"/>
      <c r="O65" s="211"/>
    </row>
    <row r="66" spans="2:35" ht="15" customHeight="1">
      <c r="B66" s="210"/>
      <c r="C66" s="388" t="s">
        <v>84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183"/>
      <c r="O66" s="222"/>
      <c r="P66" s="223"/>
      <c r="Q66" s="223"/>
      <c r="R66" s="223"/>
      <c r="S66" s="223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</row>
    <row r="67" spans="2:15" ht="9" customHeight="1">
      <c r="B67" s="210"/>
      <c r="C67" s="361"/>
      <c r="D67" s="361"/>
      <c r="E67" s="361"/>
      <c r="F67" s="361"/>
      <c r="G67" s="264"/>
      <c r="H67" s="264"/>
      <c r="I67" s="264"/>
      <c r="J67" s="265"/>
      <c r="K67" s="265"/>
      <c r="L67" s="265"/>
      <c r="M67" s="265"/>
      <c r="N67" s="132"/>
      <c r="O67" s="211"/>
    </row>
    <row r="68" spans="2:15" ht="19.5" customHeight="1">
      <c r="B68" s="210"/>
      <c r="C68" s="266" t="s">
        <v>66</v>
      </c>
      <c r="D68" s="267"/>
      <c r="E68" s="267"/>
      <c r="F68" s="267"/>
      <c r="G68" s="264"/>
      <c r="H68" s="264"/>
      <c r="I68" s="264"/>
      <c r="J68" s="265"/>
      <c r="K68" s="265"/>
      <c r="L68" s="265"/>
      <c r="M68" s="265"/>
      <c r="N68" s="132"/>
      <c r="O68" s="211"/>
    </row>
    <row r="69" spans="2:15" ht="13.5" customHeight="1">
      <c r="B69" s="210"/>
      <c r="C69" s="268" t="s">
        <v>21</v>
      </c>
      <c r="D69" s="269"/>
      <c r="E69" s="380" t="s">
        <v>85</v>
      </c>
      <c r="F69" s="380"/>
      <c r="G69" s="380"/>
      <c r="H69" s="380"/>
      <c r="I69" s="380"/>
      <c r="J69" s="380"/>
      <c r="K69" s="380"/>
      <c r="L69" s="380"/>
      <c r="M69" s="380"/>
      <c r="N69" s="180"/>
      <c r="O69" s="211"/>
    </row>
    <row r="70" spans="2:15" ht="13.5" customHeight="1">
      <c r="B70" s="210"/>
      <c r="C70" s="268" t="s">
        <v>25</v>
      </c>
      <c r="D70" s="269"/>
      <c r="E70" s="365" t="s">
        <v>86</v>
      </c>
      <c r="F70" s="365"/>
      <c r="G70" s="365"/>
      <c r="H70" s="365"/>
      <c r="I70" s="365"/>
      <c r="J70" s="365"/>
      <c r="K70" s="365"/>
      <c r="L70" s="365"/>
      <c r="M70" s="365"/>
      <c r="N70" s="181"/>
      <c r="O70" s="211"/>
    </row>
    <row r="71" spans="2:15" ht="14.25">
      <c r="B71" s="210"/>
      <c r="C71" s="268" t="s">
        <v>53</v>
      </c>
      <c r="D71" s="269"/>
      <c r="E71" s="365" t="s">
        <v>87</v>
      </c>
      <c r="F71" s="345"/>
      <c r="G71" s="345"/>
      <c r="H71" s="345"/>
      <c r="I71" s="345"/>
      <c r="J71" s="345"/>
      <c r="K71" s="345"/>
      <c r="L71" s="345"/>
      <c r="M71" s="345"/>
      <c r="N71" s="179"/>
      <c r="O71" s="211"/>
    </row>
    <row r="72" spans="2:15" ht="14.25">
      <c r="B72" s="210"/>
      <c r="C72" s="378" t="s">
        <v>55</v>
      </c>
      <c r="D72" s="378"/>
      <c r="E72" s="365" t="s">
        <v>88</v>
      </c>
      <c r="F72" s="345"/>
      <c r="G72" s="345"/>
      <c r="H72" s="345"/>
      <c r="I72" s="345"/>
      <c r="J72" s="345"/>
      <c r="K72" s="345"/>
      <c r="L72" s="345"/>
      <c r="M72" s="345"/>
      <c r="N72" s="179"/>
      <c r="O72" s="211"/>
    </row>
    <row r="73" spans="2:15" ht="14.25" customHeight="1">
      <c r="B73" s="210"/>
      <c r="C73" s="377" t="s">
        <v>56</v>
      </c>
      <c r="D73" s="377"/>
      <c r="E73" s="365" t="s">
        <v>89</v>
      </c>
      <c r="F73" s="365"/>
      <c r="G73" s="365"/>
      <c r="H73" s="365"/>
      <c r="I73" s="365"/>
      <c r="J73" s="365"/>
      <c r="K73" s="365"/>
      <c r="L73" s="365"/>
      <c r="M73" s="365"/>
      <c r="N73" s="181"/>
      <c r="O73" s="211"/>
    </row>
    <row r="74" spans="2:15" ht="14.25">
      <c r="B74" s="210"/>
      <c r="C74" s="378" t="s">
        <v>57</v>
      </c>
      <c r="D74" s="378"/>
      <c r="E74" s="365"/>
      <c r="F74" s="345"/>
      <c r="G74" s="345"/>
      <c r="H74" s="345"/>
      <c r="I74" s="345"/>
      <c r="J74" s="345"/>
      <c r="K74" s="345"/>
      <c r="L74" s="345"/>
      <c r="M74" s="345"/>
      <c r="N74" s="179"/>
      <c r="O74" s="211"/>
    </row>
    <row r="75" spans="2:15" ht="15" customHeight="1">
      <c r="B75" s="210"/>
      <c r="C75" s="379" t="s">
        <v>26</v>
      </c>
      <c r="D75" s="379"/>
      <c r="E75" s="365" t="s">
        <v>90</v>
      </c>
      <c r="F75" s="345"/>
      <c r="G75" s="345"/>
      <c r="H75" s="345"/>
      <c r="I75" s="345"/>
      <c r="J75" s="345"/>
      <c r="K75" s="345"/>
      <c r="L75" s="345"/>
      <c r="M75" s="345"/>
      <c r="N75" s="179"/>
      <c r="O75" s="211"/>
    </row>
    <row r="76" spans="2:15" ht="14.25">
      <c r="B76" s="210"/>
      <c r="C76" s="267"/>
      <c r="D76" s="267"/>
      <c r="E76" s="270"/>
      <c r="F76" s="270"/>
      <c r="G76" s="244"/>
      <c r="H76" s="244"/>
      <c r="I76" s="244"/>
      <c r="J76" s="271"/>
      <c r="K76" s="271"/>
      <c r="L76" s="271"/>
      <c r="M76" s="271"/>
      <c r="N76" s="133"/>
      <c r="O76" s="211"/>
    </row>
    <row r="77" spans="2:15" ht="15.75" thickBot="1">
      <c r="B77" s="210"/>
      <c r="C77" s="272" t="s">
        <v>42</v>
      </c>
      <c r="D77" s="121"/>
      <c r="E77" s="121"/>
      <c r="F77" s="121"/>
      <c r="G77" s="119"/>
      <c r="H77" s="119"/>
      <c r="I77" s="119"/>
      <c r="J77" s="121"/>
      <c r="K77" s="121"/>
      <c r="L77" s="121"/>
      <c r="M77" s="121"/>
      <c r="N77" s="121"/>
      <c r="O77" s="211"/>
    </row>
    <row r="78" spans="2:15" ht="15" thickBot="1">
      <c r="B78" s="210"/>
      <c r="C78" s="243" t="s">
        <v>18</v>
      </c>
      <c r="D78" s="121"/>
      <c r="E78" s="156" t="s">
        <v>162</v>
      </c>
      <c r="F78" s="121"/>
      <c r="G78" s="243" t="s">
        <v>11</v>
      </c>
      <c r="H78" s="119"/>
      <c r="I78" s="159" t="s">
        <v>170</v>
      </c>
      <c r="J78" s="121"/>
      <c r="K78" s="121"/>
      <c r="L78" s="121"/>
      <c r="M78" s="121"/>
      <c r="N78" s="121"/>
      <c r="O78" s="211"/>
    </row>
    <row r="79" spans="2:15" ht="43.5" thickBot="1">
      <c r="B79" s="210"/>
      <c r="C79" s="351" t="s">
        <v>40</v>
      </c>
      <c r="D79" s="351"/>
      <c r="E79" s="352" t="s">
        <v>22</v>
      </c>
      <c r="F79" s="352"/>
      <c r="G79" s="261">
        <f>$G$57</f>
        <v>2019</v>
      </c>
      <c r="H79" s="262">
        <f>G79+1</f>
        <v>2020</v>
      </c>
      <c r="I79" s="262">
        <f>H79+1</f>
        <v>2021</v>
      </c>
      <c r="J79" s="262">
        <f>I79+1</f>
        <v>2022</v>
      </c>
      <c r="K79" s="262">
        <f>J79+1</f>
        <v>2023</v>
      </c>
      <c r="L79" s="262">
        <f>K79+1</f>
        <v>2024</v>
      </c>
      <c r="M79" s="263" t="s">
        <v>41</v>
      </c>
      <c r="N79" s="263" t="str">
        <f>CONCATENATE("Sum of Expenditures Prior to ",G$19)</f>
        <v>Sum of Expenditures Prior to 2019</v>
      </c>
      <c r="O79" s="211"/>
    </row>
    <row r="80" spans="2:15" ht="15" thickBot="1">
      <c r="B80" s="210"/>
      <c r="C80" s="273" t="s">
        <v>21</v>
      </c>
      <c r="D80" s="274"/>
      <c r="E80" s="153" t="s">
        <v>181</v>
      </c>
      <c r="F80" s="154"/>
      <c r="G80" s="155">
        <f>15128+3000</f>
        <v>18128</v>
      </c>
      <c r="H80" s="151"/>
      <c r="I80" s="152"/>
      <c r="J80" s="151"/>
      <c r="K80" s="151"/>
      <c r="L80" s="151"/>
      <c r="M80" s="151"/>
      <c r="N80" s="193"/>
      <c r="O80" s="211"/>
    </row>
    <row r="81" spans="2:15" ht="15" thickBot="1">
      <c r="B81" s="210"/>
      <c r="C81" s="273" t="s">
        <v>25</v>
      </c>
      <c r="D81" s="274"/>
      <c r="E81" s="153"/>
      <c r="F81" s="154"/>
      <c r="G81" s="155"/>
      <c r="H81" s="151"/>
      <c r="I81" s="152"/>
      <c r="J81" s="151"/>
      <c r="K81" s="151"/>
      <c r="L81" s="151"/>
      <c r="M81" s="151"/>
      <c r="N81" s="193"/>
      <c r="O81" s="211"/>
    </row>
    <row r="82" spans="2:15" ht="15" thickBot="1">
      <c r="B82" s="210"/>
      <c r="C82" s="273" t="s">
        <v>53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25" customHeight="1" thickBot="1">
      <c r="B83" s="210"/>
      <c r="C83" s="362" t="s">
        <v>55</v>
      </c>
      <c r="D83" s="363"/>
      <c r="E83" s="153" t="s">
        <v>179</v>
      </c>
      <c r="F83" s="154"/>
      <c r="G83" s="155">
        <v>4700</v>
      </c>
      <c r="H83" s="151"/>
      <c r="I83" s="152"/>
      <c r="J83" s="151"/>
      <c r="K83" s="151"/>
      <c r="L83" s="151"/>
      <c r="M83" s="151"/>
      <c r="N83" s="193"/>
      <c r="O83" s="211"/>
    </row>
    <row r="84" spans="2:15" ht="15" customHeight="1" thickBot="1">
      <c r="B84" s="210"/>
      <c r="C84" s="366" t="s">
        <v>56</v>
      </c>
      <c r="D84" s="367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2" t="s">
        <v>57</v>
      </c>
      <c r="D85" s="36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thickBot="1">
      <c r="B86" s="210"/>
      <c r="C86" s="368" t="s">
        <v>26</v>
      </c>
      <c r="D86" s="369"/>
      <c r="E86" s="153" t="s">
        <v>177</v>
      </c>
      <c r="F86" s="154"/>
      <c r="G86" s="155">
        <v>71750</v>
      </c>
      <c r="H86" s="151"/>
      <c r="I86" s="152"/>
      <c r="J86" s="151"/>
      <c r="K86" s="151"/>
      <c r="L86" s="151"/>
      <c r="M86" s="151"/>
      <c r="N86" s="193"/>
      <c r="O86" s="211"/>
    </row>
    <row r="87" spans="2:15" ht="14.25">
      <c r="B87" s="210"/>
      <c r="C87" s="119"/>
      <c r="D87" s="119"/>
      <c r="E87" s="119"/>
      <c r="F87" s="119"/>
      <c r="G87" s="119"/>
      <c r="H87" s="119"/>
      <c r="I87" s="119"/>
      <c r="J87" s="121"/>
      <c r="K87" s="121"/>
      <c r="L87" s="121"/>
      <c r="M87" s="121"/>
      <c r="N87" s="121"/>
      <c r="O87" s="211"/>
    </row>
    <row r="88" spans="2:15" ht="15.75" thickBot="1">
      <c r="B88" s="210"/>
      <c r="C88" s="272" t="s">
        <v>45</v>
      </c>
      <c r="D88" s="259"/>
      <c r="E88" s="121"/>
      <c r="F88" s="121"/>
      <c r="G88" s="119"/>
      <c r="H88" s="119"/>
      <c r="I88" s="119"/>
      <c r="J88" s="121"/>
      <c r="K88" s="121"/>
      <c r="L88" s="121"/>
      <c r="M88" s="121"/>
      <c r="N88" s="121"/>
      <c r="O88" s="211"/>
    </row>
    <row r="89" spans="2:15" ht="15" thickBot="1">
      <c r="B89" s="210"/>
      <c r="C89" s="243" t="s">
        <v>18</v>
      </c>
      <c r="D89" s="259"/>
      <c r="E89" s="156"/>
      <c r="F89" s="121"/>
      <c r="G89" s="243" t="s">
        <v>11</v>
      </c>
      <c r="H89" s="119"/>
      <c r="I89" s="160" t="s">
        <v>50</v>
      </c>
      <c r="J89" s="121"/>
      <c r="K89" s="121"/>
      <c r="L89" s="121"/>
      <c r="M89" s="121"/>
      <c r="N89" s="121"/>
      <c r="O89" s="211"/>
    </row>
    <row r="90" spans="2:15" ht="43.5" thickBot="1">
      <c r="B90" s="210"/>
      <c r="C90" s="351" t="s">
        <v>40</v>
      </c>
      <c r="D90" s="351"/>
      <c r="E90" s="352" t="s">
        <v>22</v>
      </c>
      <c r="F90" s="352"/>
      <c r="G90" s="261">
        <f>$G$57</f>
        <v>2019</v>
      </c>
      <c r="H90" s="262">
        <f>G90+1</f>
        <v>2020</v>
      </c>
      <c r="I90" s="262">
        <f>H90+1</f>
        <v>2021</v>
      </c>
      <c r="J90" s="262">
        <f>I90+1</f>
        <v>2022</v>
      </c>
      <c r="K90" s="262">
        <f>J90+1</f>
        <v>2023</v>
      </c>
      <c r="L90" s="262">
        <f>K90+1</f>
        <v>2024</v>
      </c>
      <c r="M90" s="263" t="s">
        <v>41</v>
      </c>
      <c r="N90" s="263" t="str">
        <f>CONCATENATE("Sum of Expenditures Prior to ",G$19)</f>
        <v>Sum of Expenditures Prior to 2019</v>
      </c>
      <c r="O90" s="211"/>
    </row>
    <row r="91" spans="2:15" ht="15" thickBot="1">
      <c r="B91" s="210"/>
      <c r="C91" s="273" t="s">
        <v>21</v>
      </c>
      <c r="D91" s="274"/>
      <c r="E91" s="153"/>
      <c r="F91" s="154"/>
      <c r="G91" s="155"/>
      <c r="H91" s="151"/>
      <c r="I91" s="152"/>
      <c r="J91" s="151"/>
      <c r="K91" s="151"/>
      <c r="L91" s="151"/>
      <c r="M91" s="151"/>
      <c r="N91" s="193"/>
      <c r="O91" s="211"/>
    </row>
    <row r="92" spans="2:15" ht="15" thickBot="1">
      <c r="B92" s="210"/>
      <c r="C92" s="273" t="s">
        <v>25</v>
      </c>
      <c r="D92" s="274"/>
      <c r="E92" s="153"/>
      <c r="F92" s="154"/>
      <c r="G92" s="155"/>
      <c r="H92" s="151"/>
      <c r="I92" s="152"/>
      <c r="J92" s="151"/>
      <c r="K92" s="151"/>
      <c r="L92" s="151"/>
      <c r="M92" s="151"/>
      <c r="N92" s="193"/>
      <c r="O92" s="211"/>
    </row>
    <row r="93" spans="2:15" ht="15" thickBot="1">
      <c r="B93" s="210"/>
      <c r="C93" s="273" t="s">
        <v>53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362" t="s">
        <v>55</v>
      </c>
      <c r="D94" s="363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366" t="s">
        <v>56</v>
      </c>
      <c r="D95" s="367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2" t="s">
        <v>57</v>
      </c>
      <c r="D96" s="36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8" t="s">
        <v>26</v>
      </c>
      <c r="D97" s="36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25" hidden="1">
      <c r="B98" s="210"/>
      <c r="C98" s="119"/>
      <c r="D98" s="119"/>
      <c r="E98" s="119"/>
      <c r="F98" s="119"/>
      <c r="G98" s="119"/>
      <c r="H98" s="119"/>
      <c r="I98" s="119"/>
      <c r="J98" s="121"/>
      <c r="K98" s="121"/>
      <c r="L98" s="121"/>
      <c r="M98" s="121"/>
      <c r="N98" s="121"/>
      <c r="O98" s="211"/>
    </row>
    <row r="99" spans="2:15" ht="15.75" hidden="1" thickBot="1">
      <c r="B99" s="210"/>
      <c r="C99" s="272" t="s">
        <v>46</v>
      </c>
      <c r="D99" s="259"/>
      <c r="E99" s="121"/>
      <c r="F99" s="121"/>
      <c r="G99" s="119"/>
      <c r="H99" s="119"/>
      <c r="I99" s="119"/>
      <c r="J99" s="121"/>
      <c r="K99" s="121"/>
      <c r="L99" s="121"/>
      <c r="M99" s="121"/>
      <c r="N99" s="121"/>
      <c r="O99" s="211"/>
    </row>
    <row r="100" spans="2:15" ht="15" hidden="1" thickBot="1">
      <c r="B100" s="210"/>
      <c r="C100" s="243" t="s">
        <v>18</v>
      </c>
      <c r="D100" s="259"/>
      <c r="E100" s="156"/>
      <c r="F100" s="121"/>
      <c r="G100" s="243" t="s">
        <v>11</v>
      </c>
      <c r="H100" s="119"/>
      <c r="I100" s="160" t="s">
        <v>50</v>
      </c>
      <c r="J100" s="121"/>
      <c r="K100" s="121"/>
      <c r="L100" s="121"/>
      <c r="M100" s="121"/>
      <c r="N100" s="121"/>
      <c r="O100" s="211"/>
    </row>
    <row r="101" spans="2:15" ht="43.5" hidden="1" thickBot="1">
      <c r="B101" s="210"/>
      <c r="C101" s="351" t="s">
        <v>40</v>
      </c>
      <c r="D101" s="351"/>
      <c r="E101" s="352" t="s">
        <v>22</v>
      </c>
      <c r="F101" s="352"/>
      <c r="G101" s="261">
        <f>$G$57</f>
        <v>2019</v>
      </c>
      <c r="H101" s="262">
        <f>G101+1</f>
        <v>2020</v>
      </c>
      <c r="I101" s="262">
        <f>H101+1</f>
        <v>2021</v>
      </c>
      <c r="J101" s="262">
        <f>I101+1</f>
        <v>2022</v>
      </c>
      <c r="K101" s="262"/>
      <c r="L101" s="262"/>
      <c r="M101" s="263" t="s">
        <v>41</v>
      </c>
      <c r="N101" s="263" t="str">
        <f>CONCATENATE("Sum of Expenditures Prior to ",G$19)</f>
        <v>Sum of Expenditures Prior to 2019</v>
      </c>
      <c r="O101" s="211"/>
    </row>
    <row r="102" spans="2:15" ht="15" hidden="1" thickBot="1">
      <c r="B102" s="210"/>
      <c r="C102" s="273" t="s">
        <v>21</v>
      </c>
      <c r="D102" s="274"/>
      <c r="E102" s="153"/>
      <c r="F102" s="154"/>
      <c r="G102" s="155"/>
      <c r="H102" s="151"/>
      <c r="I102" s="152"/>
      <c r="J102" s="151"/>
      <c r="K102" s="151"/>
      <c r="L102" s="151"/>
      <c r="M102" s="151"/>
      <c r="N102" s="193"/>
      <c r="O102" s="211"/>
    </row>
    <row r="103" spans="2:15" ht="15" hidden="1" thickBot="1">
      <c r="B103" s="210"/>
      <c r="C103" s="273" t="s">
        <v>25</v>
      </c>
      <c r="D103" s="274"/>
      <c r="E103" s="153"/>
      <c r="F103" s="154"/>
      <c r="G103" s="155"/>
      <c r="H103" s="151"/>
      <c r="I103" s="152"/>
      <c r="J103" s="151"/>
      <c r="K103" s="151"/>
      <c r="L103" s="151"/>
      <c r="M103" s="151"/>
      <c r="N103" s="193"/>
      <c r="O103" s="211"/>
    </row>
    <row r="104" spans="2:15" ht="15" hidden="1" thickBot="1">
      <c r="B104" s="210"/>
      <c r="C104" s="273" t="s">
        <v>53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362" t="s">
        <v>55</v>
      </c>
      <c r="D105" s="36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366" t="s">
        <v>56</v>
      </c>
      <c r="D106" s="367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2" t="s">
        <v>57</v>
      </c>
      <c r="D107" s="36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8" t="s">
        <v>26</v>
      </c>
      <c r="D108" s="36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25" hidden="1">
      <c r="B109" s="210"/>
      <c r="C109" s="119"/>
      <c r="D109" s="119"/>
      <c r="E109" s="119"/>
      <c r="F109" s="119"/>
      <c r="G109" s="119"/>
      <c r="H109" s="119"/>
      <c r="I109" s="119"/>
      <c r="J109" s="121"/>
      <c r="K109" s="121"/>
      <c r="L109" s="121"/>
      <c r="M109" s="121"/>
      <c r="N109" s="121"/>
      <c r="O109" s="211"/>
    </row>
    <row r="110" spans="2:15" ht="13.5" hidden="1" thickBot="1">
      <c r="B110" s="210"/>
      <c r="C110" s="275" t="s">
        <v>47</v>
      </c>
      <c r="D110" s="235"/>
      <c r="E110" s="116"/>
      <c r="F110" s="116"/>
      <c r="G110" s="125"/>
      <c r="H110" s="125"/>
      <c r="I110" s="125"/>
      <c r="J110" s="116"/>
      <c r="K110" s="116"/>
      <c r="L110" s="116"/>
      <c r="M110" s="116"/>
      <c r="N110" s="116"/>
      <c r="O110" s="211"/>
    </row>
    <row r="111" spans="2:15" ht="15" hidden="1" thickBot="1">
      <c r="B111" s="210"/>
      <c r="C111" s="276" t="s">
        <v>18</v>
      </c>
      <c r="D111" s="235"/>
      <c r="E111" s="172"/>
      <c r="F111" s="116"/>
      <c r="G111" s="243" t="s">
        <v>11</v>
      </c>
      <c r="H111" s="125"/>
      <c r="I111" s="173" t="s">
        <v>50</v>
      </c>
      <c r="J111" s="116"/>
      <c r="K111" s="116"/>
      <c r="L111" s="116"/>
      <c r="M111" s="116"/>
      <c r="N111" s="116"/>
      <c r="O111" s="211"/>
    </row>
    <row r="112" spans="2:15" ht="43.5" hidden="1" thickBot="1">
      <c r="B112" s="210"/>
      <c r="C112" s="351" t="s">
        <v>40</v>
      </c>
      <c r="D112" s="351"/>
      <c r="E112" s="352" t="s">
        <v>22</v>
      </c>
      <c r="F112" s="352"/>
      <c r="G112" s="280">
        <f>$G$57</f>
        <v>2019</v>
      </c>
      <c r="H112" s="281">
        <f>G112+1</f>
        <v>2020</v>
      </c>
      <c r="I112" s="281">
        <f>H112+1</f>
        <v>2021</v>
      </c>
      <c r="J112" s="281">
        <f>I112+1</f>
        <v>2022</v>
      </c>
      <c r="K112" s="281"/>
      <c r="L112" s="281"/>
      <c r="M112" s="282" t="s">
        <v>41</v>
      </c>
      <c r="N112" s="263" t="str">
        <f>CONCATENATE("Sum of Expenditures Prior to ",G$19)</f>
        <v>Sum of Expenditures Prior to 2019</v>
      </c>
      <c r="O112" s="211"/>
    </row>
    <row r="113" spans="2:15" ht="15" hidden="1" thickBot="1">
      <c r="B113" s="210"/>
      <c r="C113" s="277" t="s">
        <v>21</v>
      </c>
      <c r="D113" s="278"/>
      <c r="E113" s="170"/>
      <c r="F113" s="171"/>
      <c r="G113" s="155"/>
      <c r="H113" s="151"/>
      <c r="I113" s="152"/>
      <c r="J113" s="151"/>
      <c r="K113" s="151"/>
      <c r="L113" s="151"/>
      <c r="M113" s="151"/>
      <c r="N113" s="193"/>
      <c r="O113" s="211"/>
    </row>
    <row r="114" spans="2:15" ht="15" hidden="1" thickBot="1">
      <c r="B114" s="210"/>
      <c r="C114" s="277" t="s">
        <v>25</v>
      </c>
      <c r="D114" s="278"/>
      <c r="E114" s="170"/>
      <c r="F114" s="171"/>
      <c r="G114" s="155"/>
      <c r="H114" s="151"/>
      <c r="I114" s="152"/>
      <c r="J114" s="151"/>
      <c r="K114" s="151"/>
      <c r="L114" s="151"/>
      <c r="M114" s="151"/>
      <c r="N114" s="193"/>
      <c r="O114" s="211"/>
    </row>
    <row r="115" spans="2:15" ht="15" hidden="1" thickBot="1">
      <c r="B115" s="210"/>
      <c r="C115" s="277" t="s">
        <v>53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353" t="s">
        <v>55</v>
      </c>
      <c r="D116" s="354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355" t="s">
        <v>56</v>
      </c>
      <c r="D117" s="356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3" t="s">
        <v>57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7" t="s">
        <v>26</v>
      </c>
      <c r="D119" s="35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3.5" hidden="1">
      <c r="B120" s="210"/>
      <c r="C120" s="279"/>
      <c r="D120" s="279"/>
      <c r="E120" s="116"/>
      <c r="F120" s="116"/>
      <c r="G120" s="125"/>
      <c r="H120" s="125"/>
      <c r="I120" s="125"/>
      <c r="J120" s="116"/>
      <c r="K120" s="116"/>
      <c r="L120" s="116"/>
      <c r="M120" s="116"/>
      <c r="N120" s="116"/>
      <c r="O120" s="211"/>
    </row>
    <row r="121" spans="2:15" ht="13.5" hidden="1" thickBot="1">
      <c r="B121" s="210"/>
      <c r="C121" s="275" t="s">
        <v>58</v>
      </c>
      <c r="D121" s="235"/>
      <c r="E121" s="116"/>
      <c r="F121" s="116"/>
      <c r="G121" s="125"/>
      <c r="H121" s="125"/>
      <c r="I121" s="125"/>
      <c r="J121" s="116"/>
      <c r="K121" s="116"/>
      <c r="L121" s="116"/>
      <c r="M121" s="116"/>
      <c r="N121" s="116"/>
      <c r="O121" s="211"/>
    </row>
    <row r="122" spans="2:15" ht="15" hidden="1" thickBot="1">
      <c r="B122" s="210"/>
      <c r="C122" s="276" t="s">
        <v>18</v>
      </c>
      <c r="D122" s="235"/>
      <c r="E122" s="172"/>
      <c r="F122" s="116"/>
      <c r="G122" s="243" t="s">
        <v>11</v>
      </c>
      <c r="H122" s="125"/>
      <c r="I122" s="173" t="s">
        <v>50</v>
      </c>
      <c r="J122" s="116"/>
      <c r="K122" s="116"/>
      <c r="L122" s="116"/>
      <c r="M122" s="116"/>
      <c r="N122" s="116"/>
      <c r="O122" s="211"/>
    </row>
    <row r="123" spans="2:15" ht="43.5" hidden="1" thickBot="1">
      <c r="B123" s="210"/>
      <c r="C123" s="351" t="s">
        <v>40</v>
      </c>
      <c r="D123" s="351"/>
      <c r="E123" s="352" t="s">
        <v>22</v>
      </c>
      <c r="F123" s="352"/>
      <c r="G123" s="280">
        <f>$G$57</f>
        <v>2019</v>
      </c>
      <c r="H123" s="281">
        <f>G123+1</f>
        <v>2020</v>
      </c>
      <c r="I123" s="281">
        <f>H123+1</f>
        <v>2021</v>
      </c>
      <c r="J123" s="281">
        <f>I123+1</f>
        <v>2022</v>
      </c>
      <c r="K123" s="281"/>
      <c r="L123" s="281"/>
      <c r="M123" s="282" t="s">
        <v>41</v>
      </c>
      <c r="N123" s="263" t="str">
        <f>CONCATENATE("Sum of Expenditures Prior to ",G$19)</f>
        <v>Sum of Expenditures Prior to 2019</v>
      </c>
      <c r="O123" s="211"/>
    </row>
    <row r="124" spans="2:15" ht="15" hidden="1" thickBot="1">
      <c r="B124" s="210"/>
      <c r="C124" s="277" t="s">
        <v>21</v>
      </c>
      <c r="D124" s="278"/>
      <c r="E124" s="170"/>
      <c r="F124" s="171"/>
      <c r="G124" s="155"/>
      <c r="H124" s="151"/>
      <c r="I124" s="152"/>
      <c r="J124" s="151"/>
      <c r="K124" s="151"/>
      <c r="L124" s="151"/>
      <c r="M124" s="151"/>
      <c r="N124" s="193"/>
      <c r="O124" s="211"/>
    </row>
    <row r="125" spans="2:15" ht="15" hidden="1" thickBot="1">
      <c r="B125" s="210"/>
      <c r="C125" s="277" t="s">
        <v>25</v>
      </c>
      <c r="D125" s="278"/>
      <c r="E125" s="170"/>
      <c r="F125" s="171"/>
      <c r="G125" s="155"/>
      <c r="H125" s="151"/>
      <c r="I125" s="152"/>
      <c r="J125" s="151"/>
      <c r="K125" s="151"/>
      <c r="L125" s="151"/>
      <c r="M125" s="151"/>
      <c r="N125" s="193"/>
      <c r="O125" s="211"/>
    </row>
    <row r="126" spans="2:15" ht="15" hidden="1" thickBot="1">
      <c r="B126" s="210"/>
      <c r="C126" s="277" t="s">
        <v>53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353" t="s">
        <v>55</v>
      </c>
      <c r="D127" s="354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355" t="s">
        <v>56</v>
      </c>
      <c r="D128" s="356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3" t="s">
        <v>57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7" t="s">
        <v>26</v>
      </c>
      <c r="D130" s="35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3.5" hidden="1">
      <c r="B131" s="210"/>
      <c r="C131" s="279"/>
      <c r="D131" s="279"/>
      <c r="E131" s="116"/>
      <c r="F131" s="116"/>
      <c r="G131" s="125"/>
      <c r="H131" s="125"/>
      <c r="I131" s="125"/>
      <c r="J131" s="116"/>
      <c r="K131" s="116"/>
      <c r="L131" s="116"/>
      <c r="M131" s="116"/>
      <c r="N131" s="116"/>
      <c r="O131" s="211"/>
    </row>
    <row r="132" spans="2:15" ht="13.5" hidden="1" thickBot="1">
      <c r="B132" s="210"/>
      <c r="C132" s="275" t="s">
        <v>59</v>
      </c>
      <c r="D132" s="235"/>
      <c r="E132" s="116"/>
      <c r="F132" s="116"/>
      <c r="G132" s="125"/>
      <c r="H132" s="125"/>
      <c r="I132" s="125"/>
      <c r="J132" s="116"/>
      <c r="K132" s="116"/>
      <c r="L132" s="116"/>
      <c r="M132" s="116"/>
      <c r="N132" s="116"/>
      <c r="O132" s="211"/>
    </row>
    <row r="133" spans="2:15" ht="15" hidden="1" thickBot="1">
      <c r="B133" s="210"/>
      <c r="C133" s="276" t="s">
        <v>18</v>
      </c>
      <c r="D133" s="235"/>
      <c r="E133" s="172"/>
      <c r="F133" s="116"/>
      <c r="G133" s="243" t="s">
        <v>11</v>
      </c>
      <c r="H133" s="125"/>
      <c r="I133" s="173" t="s">
        <v>50</v>
      </c>
      <c r="J133" s="116"/>
      <c r="K133" s="116"/>
      <c r="L133" s="116"/>
      <c r="M133" s="116"/>
      <c r="N133" s="116"/>
      <c r="O133" s="211"/>
    </row>
    <row r="134" spans="2:15" ht="43.5" hidden="1" thickBot="1">
      <c r="B134" s="210"/>
      <c r="C134" s="351" t="s">
        <v>40</v>
      </c>
      <c r="D134" s="351"/>
      <c r="E134" s="352" t="s">
        <v>22</v>
      </c>
      <c r="F134" s="352"/>
      <c r="G134" s="280">
        <f>$G$57</f>
        <v>2019</v>
      </c>
      <c r="H134" s="281">
        <f>G134+1</f>
        <v>2020</v>
      </c>
      <c r="I134" s="281">
        <f>H134+1</f>
        <v>2021</v>
      </c>
      <c r="J134" s="281">
        <f>I134+1</f>
        <v>2022</v>
      </c>
      <c r="K134" s="281"/>
      <c r="L134" s="281"/>
      <c r="M134" s="282" t="s">
        <v>41</v>
      </c>
      <c r="N134" s="263" t="str">
        <f>CONCATENATE("Sum of Expenditures Prior to ",G$19)</f>
        <v>Sum of Expenditures Prior to 2019</v>
      </c>
      <c r="O134" s="211"/>
    </row>
    <row r="135" spans="2:15" ht="15" hidden="1" thickBot="1">
      <c r="B135" s="210"/>
      <c r="C135" s="277" t="s">
        <v>21</v>
      </c>
      <c r="D135" s="278"/>
      <c r="E135" s="170"/>
      <c r="F135" s="171"/>
      <c r="G135" s="155"/>
      <c r="H135" s="151"/>
      <c r="I135" s="152"/>
      <c r="J135" s="151"/>
      <c r="K135" s="151"/>
      <c r="L135" s="151"/>
      <c r="M135" s="151"/>
      <c r="N135" s="193"/>
      <c r="O135" s="211"/>
    </row>
    <row r="136" spans="2:15" ht="15" hidden="1" thickBot="1">
      <c r="B136" s="210"/>
      <c r="C136" s="277" t="s">
        <v>25</v>
      </c>
      <c r="D136" s="278"/>
      <c r="E136" s="170"/>
      <c r="F136" s="171"/>
      <c r="G136" s="155"/>
      <c r="H136" s="151"/>
      <c r="I136" s="152"/>
      <c r="J136" s="151"/>
      <c r="K136" s="151"/>
      <c r="L136" s="151"/>
      <c r="M136" s="151"/>
      <c r="N136" s="193"/>
      <c r="O136" s="211"/>
    </row>
    <row r="137" spans="2:15" ht="15" hidden="1" thickBot="1">
      <c r="B137" s="210"/>
      <c r="C137" s="277" t="s">
        <v>53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353" t="s">
        <v>55</v>
      </c>
      <c r="D138" s="354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355" t="s">
        <v>56</v>
      </c>
      <c r="D139" s="356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3" t="s">
        <v>57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7" t="s">
        <v>26</v>
      </c>
      <c r="D141" s="35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25" thickBot="1">
      <c r="B142" s="217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218"/>
    </row>
    <row r="143" spans="3:9" ht="12.75" customHeight="1" thickBot="1" thickTop="1">
      <c r="C143" s="108"/>
      <c r="D143" s="108"/>
      <c r="E143" s="108"/>
      <c r="F143" s="108"/>
      <c r="G143" s="108"/>
      <c r="H143" s="108"/>
      <c r="I143" s="108"/>
    </row>
    <row r="144" spans="2:15" ht="18.75" thickTop="1">
      <c r="B144" s="208"/>
      <c r="C144" s="126" t="s">
        <v>96</v>
      </c>
      <c r="D144" s="127"/>
      <c r="E144" s="127"/>
      <c r="F144" s="127"/>
      <c r="G144" s="127"/>
      <c r="H144" s="127"/>
      <c r="I144" s="127"/>
      <c r="J144" s="115"/>
      <c r="K144" s="115"/>
      <c r="L144" s="115"/>
      <c r="M144" s="115"/>
      <c r="N144" s="115"/>
      <c r="O144" s="209"/>
    </row>
    <row r="145" spans="2:15" ht="11.25" customHeight="1">
      <c r="B145" s="210"/>
      <c r="C145" s="129"/>
      <c r="D145" s="125"/>
      <c r="E145" s="125"/>
      <c r="F145" s="125"/>
      <c r="G145" s="125"/>
      <c r="H145" s="125"/>
      <c r="I145" s="125"/>
      <c r="J145" s="116"/>
      <c r="K145" s="116"/>
      <c r="L145" s="116"/>
      <c r="M145" s="116"/>
      <c r="N145" s="116"/>
      <c r="O145" s="211"/>
    </row>
    <row r="146" spans="2:17" ht="46.5" customHeight="1">
      <c r="B146" s="210"/>
      <c r="C146" s="345" t="s">
        <v>100</v>
      </c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179"/>
      <c r="O146" s="224"/>
      <c r="P146" s="225"/>
      <c r="Q146" s="225"/>
    </row>
    <row r="147" spans="2:17" ht="12.75" customHeight="1">
      <c r="B147" s="210"/>
      <c r="C147" s="345" t="s">
        <v>132</v>
      </c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179"/>
      <c r="O147" s="224"/>
      <c r="P147" s="225"/>
      <c r="Q147" s="225"/>
    </row>
    <row r="148" spans="2:15" ht="15" thickBot="1">
      <c r="B148" s="210"/>
      <c r="C148" s="119"/>
      <c r="D148" s="119"/>
      <c r="E148" s="119"/>
      <c r="F148" s="119"/>
      <c r="G148" s="119"/>
      <c r="H148" s="119"/>
      <c r="I148" s="119"/>
      <c r="J148" s="121"/>
      <c r="K148" s="121"/>
      <c r="L148" s="121"/>
      <c r="M148" s="121"/>
      <c r="N148" s="121"/>
      <c r="O148" s="211"/>
    </row>
    <row r="149" spans="2:15" ht="15" thickBot="1">
      <c r="B149" s="210"/>
      <c r="C149" s="243" t="s">
        <v>105</v>
      </c>
      <c r="D149" s="119"/>
      <c r="E149" s="119"/>
      <c r="F149" s="161" t="s">
        <v>43</v>
      </c>
      <c r="G149" s="119"/>
      <c r="H149" s="119"/>
      <c r="I149" s="119"/>
      <c r="J149" s="121"/>
      <c r="K149" s="121"/>
      <c r="L149" s="121"/>
      <c r="M149" s="121"/>
      <c r="N149" s="121"/>
      <c r="O149" s="211"/>
    </row>
    <row r="150" spans="2:15" ht="15" thickBot="1">
      <c r="B150" s="210"/>
      <c r="C150" s="243" t="s">
        <v>124</v>
      </c>
      <c r="D150" s="119"/>
      <c r="E150" s="119"/>
      <c r="F150" s="161" t="s">
        <v>43</v>
      </c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25" customHeight="1">
      <c r="B151" s="210"/>
      <c r="C151" s="119"/>
      <c r="D151" s="119"/>
      <c r="E151" s="119"/>
      <c r="F151" s="119"/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25" customHeight="1">
      <c r="B152" s="210"/>
      <c r="C152" s="119"/>
      <c r="D152" s="119"/>
      <c r="E152" s="119"/>
      <c r="F152" s="119"/>
      <c r="G152" s="119"/>
      <c r="H152" s="119"/>
      <c r="I152" s="119"/>
      <c r="J152" s="288" t="s">
        <v>131</v>
      </c>
      <c r="K152" s="288"/>
      <c r="L152" s="288"/>
      <c r="M152" s="121"/>
      <c r="N152" s="121"/>
      <c r="O152" s="211"/>
    </row>
    <row r="153" spans="2:15" ht="14.25">
      <c r="B153" s="210"/>
      <c r="C153" s="359" t="s">
        <v>18</v>
      </c>
      <c r="D153" s="359" t="s">
        <v>39</v>
      </c>
      <c r="E153" s="349" t="s">
        <v>23</v>
      </c>
      <c r="F153" s="349"/>
      <c r="G153" s="283">
        <f>G79</f>
        <v>2019</v>
      </c>
      <c r="H153" s="284">
        <f>IF(OR(G19=2013,G19=2015,G19=2017,G19=2019),G19+1,"NA")</f>
        <v>2020</v>
      </c>
      <c r="I153" s="284"/>
      <c r="J153" s="288" t="s">
        <v>129</v>
      </c>
      <c r="K153" s="288"/>
      <c r="L153" s="288"/>
      <c r="M153" s="121"/>
      <c r="N153" s="121"/>
      <c r="O153" s="211"/>
    </row>
    <row r="154" spans="2:15" ht="29.25" thickBot="1">
      <c r="B154" s="210"/>
      <c r="C154" s="352"/>
      <c r="D154" s="352"/>
      <c r="E154" s="350"/>
      <c r="F154" s="350"/>
      <c r="G154" s="285" t="s">
        <v>24</v>
      </c>
      <c r="H154" s="285" t="str">
        <f>IF(H153="NA"," ","Allocation Change")</f>
        <v>Allocation Change</v>
      </c>
      <c r="I154" s="285"/>
      <c r="J154" s="289" t="s">
        <v>130</v>
      </c>
      <c r="K154" s="289"/>
      <c r="L154" s="289"/>
      <c r="M154" s="121"/>
      <c r="N154" s="121"/>
      <c r="O154" s="211"/>
    </row>
    <row r="155" spans="2:15" ht="15" thickBot="1">
      <c r="B155" s="210"/>
      <c r="C155" s="156"/>
      <c r="D155" s="160" t="s">
        <v>50</v>
      </c>
      <c r="E155" s="153"/>
      <c r="F155" s="154"/>
      <c r="G155" s="163"/>
      <c r="H155" s="163"/>
      <c r="I155" s="324"/>
      <c r="J155" s="163"/>
      <c r="K155" s="289"/>
      <c r="L155" s="289"/>
      <c r="M155" s="121"/>
      <c r="N155" s="121"/>
      <c r="O155" s="211"/>
    </row>
    <row r="156" spans="2:15" ht="15" thickBot="1">
      <c r="B156" s="210"/>
      <c r="C156" s="156"/>
      <c r="D156" s="160" t="s">
        <v>50</v>
      </c>
      <c r="E156" s="162"/>
      <c r="F156" s="154"/>
      <c r="G156" s="163"/>
      <c r="H156" s="163"/>
      <c r="I156" s="324"/>
      <c r="J156" s="163"/>
      <c r="K156" s="289"/>
      <c r="L156" s="289"/>
      <c r="M156" s="121"/>
      <c r="N156" s="121"/>
      <c r="O156" s="211"/>
    </row>
    <row r="157" spans="2:15" ht="15" hidden="1" thickBot="1">
      <c r="B157" s="210"/>
      <c r="C157" s="156"/>
      <c r="D157" s="160" t="s">
        <v>50</v>
      </c>
      <c r="E157" s="162"/>
      <c r="F157" s="154"/>
      <c r="G157" s="163"/>
      <c r="H157" s="163"/>
      <c r="I157" s="163"/>
      <c r="J157" s="163"/>
      <c r="K157" s="307"/>
      <c r="L157" s="307"/>
      <c r="M157" s="121"/>
      <c r="N157" s="121"/>
      <c r="O157" s="211"/>
    </row>
    <row r="158" spans="2:15" ht="15" hidden="1" thickBot="1">
      <c r="B158" s="210"/>
      <c r="C158" s="156"/>
      <c r="D158" s="160" t="s">
        <v>50</v>
      </c>
      <c r="E158" s="162"/>
      <c r="F158" s="154"/>
      <c r="G158" s="163"/>
      <c r="H158" s="163"/>
      <c r="I158" s="163"/>
      <c r="J158" s="163"/>
      <c r="K158" s="307"/>
      <c r="L158" s="307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3.5" thickBot="1">
      <c r="B161" s="217"/>
      <c r="C161" s="123"/>
      <c r="D161" s="123"/>
      <c r="E161" s="123"/>
      <c r="F161" s="123"/>
      <c r="G161" s="123"/>
      <c r="H161" s="123"/>
      <c r="I161" s="123"/>
      <c r="J161" s="124"/>
      <c r="K161" s="124"/>
      <c r="L161" s="124"/>
      <c r="M161" s="124"/>
      <c r="N161" s="124"/>
      <c r="O161" s="218"/>
    </row>
    <row r="162" spans="3:9" ht="19.5" thickBot="1" thickTop="1">
      <c r="C162" s="109"/>
      <c r="D162" s="108"/>
      <c r="E162" s="108"/>
      <c r="F162" s="108"/>
      <c r="G162" s="108"/>
      <c r="H162" s="108"/>
      <c r="I162" s="108"/>
    </row>
    <row r="163" spans="2:15" ht="19.5" thickBot="1" thickTop="1">
      <c r="B163" s="208"/>
      <c r="C163" s="126" t="s">
        <v>101</v>
      </c>
      <c r="D163" s="127"/>
      <c r="E163" s="127"/>
      <c r="F163" s="127"/>
      <c r="G163" s="127"/>
      <c r="H163" s="127"/>
      <c r="I163" s="127"/>
      <c r="J163" s="115"/>
      <c r="K163" s="115"/>
      <c r="L163" s="115"/>
      <c r="M163" s="115"/>
      <c r="N163" s="115"/>
      <c r="O163" s="209"/>
    </row>
    <row r="164" spans="2:15" ht="15" customHeight="1" thickBot="1">
      <c r="B164" s="210"/>
      <c r="C164" s="243" t="s">
        <v>120</v>
      </c>
      <c r="D164" s="125"/>
      <c r="E164" s="125"/>
      <c r="F164" s="161" t="s">
        <v>43</v>
      </c>
      <c r="G164" s="125"/>
      <c r="H164" s="125"/>
      <c r="I164" s="125"/>
      <c r="J164" s="116"/>
      <c r="K164" s="116"/>
      <c r="L164" s="116"/>
      <c r="M164" s="116"/>
      <c r="N164" s="116"/>
      <c r="O164" s="211"/>
    </row>
    <row r="165" spans="2:15" ht="15" customHeight="1" thickBot="1">
      <c r="B165" s="210"/>
      <c r="C165" s="243" t="s">
        <v>121</v>
      </c>
      <c r="D165" s="119"/>
      <c r="E165" s="119"/>
      <c r="F165" s="161" t="s">
        <v>44</v>
      </c>
      <c r="G165" s="125"/>
      <c r="H165" s="125"/>
      <c r="I165" s="125"/>
      <c r="J165" s="116"/>
      <c r="K165" s="116"/>
      <c r="L165" s="116"/>
      <c r="M165" s="116"/>
      <c r="N165" s="116"/>
      <c r="O165" s="211"/>
    </row>
    <row r="166" spans="2:15" ht="15" customHeight="1" thickBot="1">
      <c r="B166" s="210"/>
      <c r="C166" s="243" t="s">
        <v>108</v>
      </c>
      <c r="D166" s="119"/>
      <c r="E166" s="119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107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109</v>
      </c>
      <c r="D168" s="119"/>
      <c r="E168" s="119"/>
      <c r="F168" s="194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106</v>
      </c>
      <c r="D169" s="125"/>
      <c r="E169" s="125"/>
      <c r="F169" s="339" t="s">
        <v>149</v>
      </c>
      <c r="G169" s="340"/>
      <c r="H169" s="340"/>
      <c r="I169" s="340"/>
      <c r="J169" s="340"/>
      <c r="K169" s="340"/>
      <c r="L169" s="340"/>
      <c r="M169" s="340"/>
      <c r="N169" s="341"/>
      <c r="O169" s="211"/>
    </row>
    <row r="170" spans="2:15" ht="15" customHeight="1">
      <c r="B170" s="210"/>
      <c r="C170" s="129"/>
      <c r="D170" s="125"/>
      <c r="E170" s="125"/>
      <c r="F170" s="125"/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35.75" customHeight="1" thickBot="1">
      <c r="B171" s="210"/>
      <c r="C171" s="345" t="s">
        <v>155</v>
      </c>
      <c r="D171" s="345"/>
      <c r="E171" s="345"/>
      <c r="F171" s="345"/>
      <c r="G171" s="345"/>
      <c r="H171" s="345"/>
      <c r="I171" s="345"/>
      <c r="J171" s="345"/>
      <c r="K171" s="345"/>
      <c r="L171" s="345"/>
      <c r="M171" s="345"/>
      <c r="N171" s="179"/>
      <c r="O171" s="224"/>
    </row>
    <row r="172" spans="2:15" ht="34.5" customHeight="1" thickBot="1">
      <c r="B172" s="210"/>
      <c r="C172" s="342" t="s">
        <v>175</v>
      </c>
      <c r="D172" s="343"/>
      <c r="E172" s="343"/>
      <c r="F172" s="343"/>
      <c r="G172" s="343"/>
      <c r="H172" s="343"/>
      <c r="I172" s="343"/>
      <c r="J172" s="343"/>
      <c r="K172" s="343"/>
      <c r="L172" s="343"/>
      <c r="M172" s="343"/>
      <c r="N172" s="344"/>
      <c r="O172" s="224"/>
    </row>
    <row r="173" spans="2:15" ht="34.5" customHeight="1" thickBot="1">
      <c r="B173" s="210"/>
      <c r="C173" s="346" t="s">
        <v>176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8"/>
      <c r="O173" s="224"/>
    </row>
    <row r="174" spans="2:15" ht="34.5" customHeight="1" thickBot="1">
      <c r="B174" s="210"/>
      <c r="C174" s="346" t="s">
        <v>182</v>
      </c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8"/>
      <c r="O174" s="224"/>
    </row>
    <row r="175" spans="2:15" ht="52.5" customHeight="1" thickBot="1">
      <c r="B175" s="210"/>
      <c r="C175" s="346" t="s">
        <v>178</v>
      </c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8"/>
      <c r="O175" s="224"/>
    </row>
    <row r="176" spans="2:15" ht="19.5" customHeight="1">
      <c r="B176" s="210"/>
      <c r="C176" s="129"/>
      <c r="D176" s="125"/>
      <c r="E176" s="125"/>
      <c r="F176" s="125"/>
      <c r="G176" s="125"/>
      <c r="H176" s="125"/>
      <c r="I176" s="125"/>
      <c r="J176" s="116"/>
      <c r="K176" s="116"/>
      <c r="L176" s="116"/>
      <c r="M176" s="116"/>
      <c r="N176" s="116"/>
      <c r="O176" s="211"/>
    </row>
    <row r="177" spans="2:15" ht="18.75" customHeight="1">
      <c r="B177" s="210"/>
      <c r="C177" s="345" t="s">
        <v>156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116"/>
      <c r="O177" s="211"/>
    </row>
    <row r="178" spans="2:15" ht="15" thickBot="1">
      <c r="B178" s="217"/>
      <c r="C178" s="134"/>
      <c r="D178" s="134"/>
      <c r="E178" s="134"/>
      <c r="F178" s="134"/>
      <c r="G178" s="134"/>
      <c r="H178" s="134"/>
      <c r="I178" s="134"/>
      <c r="J178" s="135"/>
      <c r="K178" s="135"/>
      <c r="L178" s="135"/>
      <c r="M178" s="135"/>
      <c r="N178" s="135"/>
      <c r="O178" s="218"/>
    </row>
    <row r="179" spans="3:9" ht="13.5" thickTop="1">
      <c r="C179" s="108"/>
      <c r="D179" s="108"/>
      <c r="E179" s="108"/>
      <c r="F179" s="108"/>
      <c r="G179" s="108"/>
      <c r="H179" s="108"/>
      <c r="I179" s="108"/>
    </row>
    <row r="180" spans="3:9" ht="12.75">
      <c r="C180" s="108"/>
      <c r="D180" s="108"/>
      <c r="E180" s="108"/>
      <c r="F180" s="108"/>
      <c r="G180" s="108"/>
      <c r="H180" s="108"/>
      <c r="I180" s="108"/>
    </row>
    <row r="181" spans="3:9" ht="12.75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17" ht="12.75">
      <c r="C187" s="108"/>
      <c r="D187" s="108"/>
      <c r="E187" s="108"/>
      <c r="F187" s="108"/>
      <c r="G187" s="108"/>
      <c r="H187" s="108"/>
      <c r="I187" s="108"/>
      <c r="M187" s="335"/>
      <c r="N187" s="335"/>
      <c r="Q187" s="335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17" ht="12.75">
      <c r="C189" s="108"/>
      <c r="D189" s="108"/>
      <c r="E189" s="108"/>
      <c r="F189" s="108"/>
      <c r="G189" s="108"/>
      <c r="H189" s="108"/>
      <c r="I189" s="108"/>
      <c r="N189" s="336"/>
      <c r="Q189" s="335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14" ht="12.75">
      <c r="C191" s="108"/>
      <c r="D191" s="108"/>
      <c r="E191" s="108"/>
      <c r="F191" s="108"/>
      <c r="G191" s="108"/>
      <c r="H191" s="108"/>
      <c r="I191" s="108"/>
      <c r="N191" s="336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17" ht="12.75">
      <c r="C193" s="227" t="s">
        <v>122</v>
      </c>
      <c r="D193" s="228"/>
      <c r="E193" s="228"/>
      <c r="F193" s="228"/>
      <c r="G193" s="228"/>
      <c r="H193" s="228"/>
      <c r="I193" s="228"/>
      <c r="J193" s="229"/>
      <c r="K193" s="229"/>
      <c r="L193" s="229"/>
      <c r="M193" s="229"/>
      <c r="N193" s="229"/>
      <c r="O193" s="229"/>
      <c r="P193" s="229"/>
      <c r="Q193" s="229"/>
    </row>
    <row r="194" spans="3:17" ht="12.75">
      <c r="C194" s="228" t="str">
        <f>IF(F165="N","The transaction is not backed by new revenue. ","The transaction is backed by new revenue. ")</f>
        <v xml:space="preserve">The transaction is not backed by new revenue. </v>
      </c>
      <c r="D194" s="228"/>
      <c r="E194" s="228"/>
      <c r="F194" s="228"/>
      <c r="G194" s="228"/>
      <c r="H194" s="228"/>
      <c r="I194" s="228"/>
      <c r="J194" s="229"/>
      <c r="K194" s="229"/>
      <c r="L194" s="229"/>
      <c r="M194" s="229"/>
      <c r="N194" s="229"/>
      <c r="O194" s="229"/>
      <c r="P194" s="229"/>
      <c r="Q194" s="229"/>
    </row>
    <row r="195" spans="3:17" ht="12.75">
      <c r="C195" s="227" t="str">
        <f>IF(F165="N","",IF(F166="N","The new revenue does not include grant revenue. ","The new revenue includes grant revenue. "))</f>
        <v/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7" t="str">
        <f>IF(F165="N"," ",IF(F166="N"," ",IF(F167="N","The grant has not been awarded. ","The grant has been awarded. ")))</f>
        <v xml:space="preserve">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IF(F165="N"," ",IF(F168="N","The new revenue has not been received. ","The new revenue has been received. "))</f>
        <v xml:space="preserve">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325" t="str">
        <f>IF(F165="N"," ",IF(F168="N",F169," "))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">
        <v>110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1.25" customHeight="1">
      <c r="C200" s="338"/>
      <c r="D200" s="338"/>
      <c r="E200" s="338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38"/>
      <c r="Q200" s="338"/>
    </row>
    <row r="201" spans="3:17" ht="12.75">
      <c r="C201" s="228"/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30" t="str">
        <f>G29</f>
        <v>1121455</v>
      </c>
      <c r="D202" s="227" t="s">
        <v>43</v>
      </c>
      <c r="E202" s="228" t="str">
        <f>IF(D52="Y",CONCATENATE(F52," in fund balance is being used to cover indicated expenditures.  "),"")</f>
        <v/>
      </c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2.75">
      <c r="C203" s="230" t="str">
        <f>H29</f>
        <v>1046360</v>
      </c>
      <c r="D203" s="227" t="s">
        <v>44</v>
      </c>
      <c r="E203" s="228" t="str">
        <f>IF(D54="Y",CONCATENATE(F54," in reallocated grant funding is being used to cover indicated expenditures."),"")</f>
        <v/>
      </c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I29</f>
        <v>0</v>
      </c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I30</f>
        <v>0</v>
      </c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G30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H30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 t="str">
        <f>I31</f>
        <v>NA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 t="str">
        <f>J31</f>
        <v xml:space="preserve"> 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1"/>
      <c r="D210" s="227">
        <v>300</v>
      </c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/>
      <c r="D211" s="227" t="s">
        <v>48</v>
      </c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9" ht="12.75">
      <c r="C212" s="226"/>
      <c r="D212" s="108"/>
      <c r="E212" s="108"/>
      <c r="F212" s="108"/>
      <c r="G212" s="108"/>
      <c r="H212" s="108"/>
      <c r="I212" s="108"/>
    </row>
    <row r="213" spans="3:9" ht="12.75">
      <c r="C213" s="226"/>
      <c r="D213" s="108"/>
      <c r="E213" s="108"/>
      <c r="F213" s="108"/>
      <c r="G213" s="108"/>
      <c r="H213" s="108"/>
      <c r="I213" s="108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108"/>
      <c r="D218" s="108"/>
      <c r="E218" s="108"/>
      <c r="F218" s="108"/>
      <c r="G218" s="108"/>
      <c r="H218" s="108"/>
      <c r="I218" s="108"/>
    </row>
    <row r="219" spans="3:9" ht="12.75">
      <c r="C219" s="108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</sheetData>
  <mergeCells count="81">
    <mergeCell ref="E79:F79"/>
    <mergeCell ref="C79:D79"/>
    <mergeCell ref="C95:D95"/>
    <mergeCell ref="C107:D107"/>
    <mergeCell ref="C108:D108"/>
    <mergeCell ref="C105:D105"/>
    <mergeCell ref="C106:D106"/>
    <mergeCell ref="C96:D96"/>
    <mergeCell ref="C97:D97"/>
    <mergeCell ref="C117:D117"/>
    <mergeCell ref="C118:D118"/>
    <mergeCell ref="C119:D119"/>
    <mergeCell ref="E101:F101"/>
    <mergeCell ref="C101:D101"/>
    <mergeCell ref="C116:D116"/>
    <mergeCell ref="C112:D112"/>
    <mergeCell ref="E112:F112"/>
    <mergeCell ref="D17:F17"/>
    <mergeCell ref="E58:F58"/>
    <mergeCell ref="E74:M74"/>
    <mergeCell ref="D18:F18"/>
    <mergeCell ref="D43:I43"/>
    <mergeCell ref="C48:M48"/>
    <mergeCell ref="C66:M66"/>
    <mergeCell ref="C72:D72"/>
    <mergeCell ref="D39:F39"/>
    <mergeCell ref="D14:F14"/>
    <mergeCell ref="D15:F15"/>
    <mergeCell ref="D153:D154"/>
    <mergeCell ref="C146:M146"/>
    <mergeCell ref="D16:E16"/>
    <mergeCell ref="C73:D73"/>
    <mergeCell ref="C74:D74"/>
    <mergeCell ref="C75:D75"/>
    <mergeCell ref="E69:M69"/>
    <mergeCell ref="E70:M70"/>
    <mergeCell ref="E73:M73"/>
    <mergeCell ref="E71:M71"/>
    <mergeCell ref="E72:M72"/>
    <mergeCell ref="D19:F19"/>
    <mergeCell ref="D40:F40"/>
    <mergeCell ref="D41:F41"/>
    <mergeCell ref="C2:M2"/>
    <mergeCell ref="C67:F67"/>
    <mergeCell ref="C90:D90"/>
    <mergeCell ref="E90:F90"/>
    <mergeCell ref="C94:D94"/>
    <mergeCell ref="G20:I20"/>
    <mergeCell ref="E75:M75"/>
    <mergeCell ref="C83:D83"/>
    <mergeCell ref="C84:D84"/>
    <mergeCell ref="C85:D85"/>
    <mergeCell ref="C86:D86"/>
    <mergeCell ref="C36:M36"/>
    <mergeCell ref="E57:F57"/>
    <mergeCell ref="D11:F11"/>
    <mergeCell ref="D12:F12"/>
    <mergeCell ref="D13:F13"/>
    <mergeCell ref="E153:F154"/>
    <mergeCell ref="C123:D123"/>
    <mergeCell ref="E123:F123"/>
    <mergeCell ref="C127:D127"/>
    <mergeCell ref="C128:D128"/>
    <mergeCell ref="C129:D129"/>
    <mergeCell ref="C130:D130"/>
    <mergeCell ref="C134:D134"/>
    <mergeCell ref="E134:F134"/>
    <mergeCell ref="C138:D138"/>
    <mergeCell ref="C153:C154"/>
    <mergeCell ref="C139:D139"/>
    <mergeCell ref="C140:D140"/>
    <mergeCell ref="C141:D141"/>
    <mergeCell ref="C147:M147"/>
    <mergeCell ref="C200:Q200"/>
    <mergeCell ref="F169:N169"/>
    <mergeCell ref="C172:N172"/>
    <mergeCell ref="C177:M177"/>
    <mergeCell ref="C173:N173"/>
    <mergeCell ref="C174:N174"/>
    <mergeCell ref="C175:N175"/>
    <mergeCell ref="C171:M171"/>
  </mergeCells>
  <dataValidations count="3" disablePrompts="1">
    <dataValidation type="list" allowBlank="1" showInputMessage="1" showErrorMessage="1" sqref="D54 D52 F149:F150 F164:F168 G39">
      <formula1>$D$202:$D$203</formula1>
    </dataValidation>
    <dataValidation type="list" allowBlank="1" showInputMessage="1" showErrorMessage="1" sqref="D155:D160 I122 I100 I89 I78 D58:D61 I111 I133">
      <formula1>$C$202:$C$217</formula1>
    </dataValidation>
    <dataValidation type="list" allowBlank="1" showInputMessage="1" showErrorMessage="1" sqref="C155:C160 E122 E100 E78 E89 E111 E133 C58:C61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zoomScale="90" zoomScaleNormal="90" workbookViewId="0" topLeftCell="A1">
      <selection activeCell="I49" sqref="I4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13.0039062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customWidth="1"/>
    <col min="11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2.7109375" style="0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1" t="s">
        <v>31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1"/>
    </row>
    <row r="4" spans="1:20" ht="3" customHeight="1" thickBot="1" thickTop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1"/>
    </row>
    <row r="5" spans="1:19" ht="13.5">
      <c r="A5" s="456" t="s">
        <v>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5"/>
    </row>
    <row r="6" spans="1:20" ht="13.5">
      <c r="A6" s="452" t="s">
        <v>0</v>
      </c>
      <c r="B6" s="453"/>
      <c r="C6" s="451" t="str">
        <f>IF('2a.  Simple Form Data Entry'!G11="","   ",'2a.  Simple Form Data Entry'!G11)</f>
        <v>Downtown Redmond Link Extension</v>
      </c>
      <c r="D6" s="451"/>
      <c r="E6" s="451"/>
      <c r="F6" s="451"/>
      <c r="G6" s="451"/>
      <c r="H6" s="451"/>
      <c r="I6" s="451"/>
      <c r="J6" s="451"/>
      <c r="L6" s="293" t="s">
        <v>16</v>
      </c>
      <c r="M6" s="293"/>
      <c r="O6" s="72"/>
      <c r="Q6" s="72"/>
      <c r="R6" s="317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7" t="s">
        <v>152</v>
      </c>
      <c r="B7" s="448"/>
      <c r="C7" s="458" t="str">
        <f>IF('2a.  Simple Form Data Entry'!G12="","   ",'2a.  Simple Form Data Entry'!G12)</f>
        <v>DNRP Parks; FMD RES</v>
      </c>
      <c r="D7" s="458"/>
      <c r="E7" s="458"/>
      <c r="F7" s="458"/>
      <c r="G7" s="458"/>
      <c r="H7" s="458"/>
      <c r="I7" s="458"/>
      <c r="J7" s="458"/>
      <c r="L7" s="102" t="s">
        <v>27</v>
      </c>
      <c r="M7" s="102"/>
      <c r="P7" s="73"/>
      <c r="Q7" s="73"/>
      <c r="R7" s="318">
        <f>'2a.  Simple Form Data Entry'!G18</f>
        <v>2546228</v>
      </c>
      <c r="S7" s="54"/>
      <c r="T7" s="11"/>
    </row>
    <row r="8" spans="1:24" ht="13.5" customHeight="1">
      <c r="A8" s="449" t="s">
        <v>2</v>
      </c>
      <c r="B8" s="450"/>
      <c r="C8" s="292" t="str">
        <f>IF('2a.  Simple Form Data Entry'!G15="","   ",'2a.  Simple Form Data Entry'!G15)</f>
        <v>Carolyn Mock / Steve Rizika</v>
      </c>
      <c r="E8" s="292"/>
      <c r="F8" s="450" t="s">
        <v>8</v>
      </c>
      <c r="G8" s="450"/>
      <c r="H8" s="327" t="str">
        <f>IF('2a.  Simple Form Data Entry'!G15=""," ",'2a.  Simple Form Data Entry'!G16)</f>
        <v>9/10/19</v>
      </c>
      <c r="I8" s="292"/>
      <c r="J8" s="292"/>
      <c r="L8" s="448" t="s">
        <v>10</v>
      </c>
      <c r="M8" s="448"/>
      <c r="N8" s="448"/>
      <c r="O8" s="448"/>
      <c r="P8" s="74"/>
      <c r="Q8" s="74"/>
      <c r="R8" s="292" t="str">
        <f>IF('2a.  Simple Form Data Entry'!G13="","   ",'2a.  Simple Form Data Entry'!G13)</f>
        <v>Sale</v>
      </c>
      <c r="S8" s="326"/>
      <c r="T8" s="292"/>
      <c r="U8" s="292"/>
      <c r="V8" s="292"/>
      <c r="W8" s="292"/>
      <c r="X8" s="292"/>
    </row>
    <row r="9" spans="1:24" ht="13.5" customHeight="1">
      <c r="A9" s="449" t="s">
        <v>3</v>
      </c>
      <c r="B9" s="450"/>
      <c r="C9" s="295"/>
      <c r="D9" s="292"/>
      <c r="E9" s="292"/>
      <c r="F9" s="450" t="s">
        <v>13</v>
      </c>
      <c r="G9" s="450"/>
      <c r="H9" s="292"/>
      <c r="I9" s="292"/>
      <c r="J9" s="292"/>
      <c r="L9" s="448" t="s">
        <v>9</v>
      </c>
      <c r="M9" s="448"/>
      <c r="N9" s="448"/>
      <c r="O9" s="448"/>
      <c r="P9" s="55"/>
      <c r="Q9" s="55"/>
      <c r="R9" s="292" t="str">
        <f>IF('2a.  Simple Form Data Entry'!G14="","   ",'2a.  Simple Form Data Entry'!G14)</f>
        <v>Stand Alone</v>
      </c>
      <c r="S9" s="326"/>
      <c r="T9" s="292"/>
      <c r="U9" s="292"/>
      <c r="V9" s="292"/>
      <c r="W9" s="292"/>
      <c r="X9" s="292"/>
    </row>
    <row r="10" spans="1:20" ht="12.75">
      <c r="A10" s="328" t="s">
        <v>151</v>
      </c>
      <c r="B10" s="329"/>
      <c r="C10" s="442" t="str">
        <f>IF('2a.  Simple Form Data Entry'!G10=""," ",'2a.  Simple Form Data Entry'!G10)</f>
        <v>Downtown Redmond Link Extension - Sale of Fee Area and Easements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3"/>
      <c r="T10" s="11"/>
    </row>
    <row r="11" spans="1:20" ht="13.5" thickBot="1">
      <c r="A11" s="330"/>
      <c r="B11" s="331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1" t="s">
        <v>14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1" t="s">
        <v>145</v>
      </c>
      <c r="B17" s="441"/>
      <c r="C17" s="441"/>
      <c r="D17" s="441"/>
      <c r="E17" s="438" t="str">
        <f>IF('2a.  Simple Form Data Entry'!G39="N","NA",'2a.  Simple Form Data Entry'!G40)</f>
        <v>NA</v>
      </c>
      <c r="F17" s="439"/>
      <c r="G17" s="440"/>
      <c r="H17" s="399" t="s">
        <v>153</v>
      </c>
      <c r="I17" s="400"/>
      <c r="J17" s="400"/>
      <c r="K17" s="400"/>
      <c r="L17" s="400"/>
      <c r="M17" s="400"/>
      <c r="N17" s="308"/>
      <c r="O17" s="392" t="str">
        <f>IF('2a.  Simple Form Data Entry'!G39="N","NA",'2a.  Simple Form Data Entry'!G41)</f>
        <v>NA</v>
      </c>
      <c r="P17" s="393"/>
      <c r="Q17" s="393"/>
      <c r="R17" s="393"/>
      <c r="S17" s="39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475"/>
      <c r="K23" s="3"/>
      <c r="L23" s="475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 Parks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C58101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DNRP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3581</v>
      </c>
      <c r="G25" s="90" t="str">
        <f>IF(A25="","   ",'2a.  Simple Form Data Entry'!D58)</f>
        <v>1121455</v>
      </c>
      <c r="H25" s="196" t="str">
        <f>IF('2a.  Simple Form Data Entry'!E58="","   ",'2a.  Simple Form Data Entry'!E58)</f>
        <v>39512 - Sale of Land</v>
      </c>
      <c r="I25" s="80">
        <f>'2a.  Simple Form Data Entry'!N58</f>
        <v>0</v>
      </c>
      <c r="J25" s="80">
        <f>'2a.  Simple Form Data Entry'!G58</f>
        <v>473400</v>
      </c>
      <c r="K25" s="80">
        <f>'2a.  Simple Form Data Entry'!H58</f>
        <v>0</v>
      </c>
      <c r="L25" s="80">
        <f>J25+K25</f>
        <v>473400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29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29">P25+Q25</f>
        <v>0</v>
      </c>
      <c r="S25" s="91">
        <f>'2a.  Simple Form Data Entry'!M58</f>
        <v>0</v>
      </c>
      <c r="T25" s="337"/>
    </row>
    <row r="26" spans="1:20" ht="13.5">
      <c r="A26" s="84" t="str">
        <f>IF('2a.  Simple Form Data Entry'!C59="","   ",'2a.  Simple Form Data Entry'!C59)</f>
        <v>DNRP Parks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C58101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DNRP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3581</v>
      </c>
      <c r="G26" s="90" t="str">
        <f>IF(A26="","   ",'2a.  Simple Form Data Entry'!D59)</f>
        <v>1121455</v>
      </c>
      <c r="H26" s="76" t="str">
        <f>IF('2a.  Simple Form Data Entry'!E59="","   ",'2a.  Simple Form Data Entry'!E59)</f>
        <v>36291 - Easements</v>
      </c>
      <c r="I26" s="80">
        <f>'2a.  Simple Form Data Entry'!N59</f>
        <v>0</v>
      </c>
      <c r="J26" s="77">
        <f>'2a.  Simple Form Data Entry'!G59</f>
        <v>1978250</v>
      </c>
      <c r="K26" s="77">
        <f>'2a.  Simple Form Data Entry'!H59</f>
        <v>0</v>
      </c>
      <c r="L26" s="80">
        <f aca="true" t="shared" si="2" ref="L26:L29">J26+K26</f>
        <v>1978250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337"/>
    </row>
    <row r="27" spans="1:20" ht="13.5">
      <c r="A27" s="84" t="str">
        <f>IF('2a.  Simple Form Data Entry'!C60="","   ",'2a.  Simple Form Data Entry'!C60)</f>
        <v>FMD Real Estate</v>
      </c>
      <c r="B27" s="86"/>
      <c r="C27" s="86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>A44000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>DES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>0010</v>
      </c>
      <c r="G27" s="90" t="str">
        <f>IF(A27="","   ",'2a.  Simple Form Data Entry'!D60)</f>
        <v>1046360</v>
      </c>
      <c r="H27" s="198" t="str">
        <f>IF('2a.  Simple Form Data Entry'!E60="","   ",'2a.  Simple Form Data Entry'!E60)</f>
        <v>34187  - Costs Real Property Sales</v>
      </c>
      <c r="I27" s="80">
        <f>'2a.  Simple Form Data Entry'!N60</f>
        <v>0</v>
      </c>
      <c r="J27" s="77">
        <f>'2a.  Simple Form Data Entry'!G60</f>
        <v>15128</v>
      </c>
      <c r="K27" s="77">
        <f>'2a.  Simple Form Data Entry'!H60</f>
        <v>0</v>
      </c>
      <c r="L27" s="80">
        <f t="shared" si="2"/>
        <v>15128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>
      <c r="A28" s="84" t="str">
        <f>IF('2a.  Simple Form Data Entry'!C61="","   ",'2a.  Simple Form Data Entry'!C61)</f>
        <v>FMD Real Estate</v>
      </c>
      <c r="B28" s="86"/>
      <c r="C28" s="86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>A44000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>DES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>0010</v>
      </c>
      <c r="G28" s="90" t="str">
        <f>IF(A28="","   ",'2a.  Simple Form Data Entry'!D61)</f>
        <v>1046360</v>
      </c>
      <c r="H28" s="198" t="str">
        <f>IF('2a.  Simple Form Data Entry'!E61="","   ",'2a.  Simple Form Data Entry'!E61)</f>
        <v>36291 - Property Easements</v>
      </c>
      <c r="I28" s="80">
        <f>'2a.  Simple Form Data Entry'!N61</f>
        <v>0</v>
      </c>
      <c r="J28" s="77">
        <f>'2a.  Simple Form Data Entry'!G61</f>
        <v>3000</v>
      </c>
      <c r="K28" s="77">
        <f>'2a.  Simple Form Data Entry'!H61</f>
        <v>0</v>
      </c>
      <c r="L28" s="80">
        <f t="shared" si="2"/>
        <v>3000</v>
      </c>
      <c r="M28" s="77">
        <f>'2a.  Simple Form Data Entry'!I61</f>
        <v>0</v>
      </c>
      <c r="N28" s="101">
        <f>'2a.  Simple Form Data Entry'!J61</f>
        <v>0</v>
      </c>
      <c r="O28" s="80">
        <f t="shared" si="0"/>
        <v>0</v>
      </c>
      <c r="P28" s="101">
        <f>'2a.  Simple Form Data Entry'!K61</f>
        <v>0</v>
      </c>
      <c r="Q28" s="101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thickBot="1">
      <c r="A29" s="6"/>
      <c r="B29" s="7"/>
      <c r="C29" s="290" t="s">
        <v>4</v>
      </c>
      <c r="D29" s="8"/>
      <c r="E29" s="8"/>
      <c r="F29" s="8"/>
      <c r="G29" s="8"/>
      <c r="H29" s="199"/>
      <c r="I29" s="56">
        <f>SUM(I25:I28)</f>
        <v>0</v>
      </c>
      <c r="J29" s="56">
        <f>SUM(J25:J28)</f>
        <v>2469778</v>
      </c>
      <c r="K29" s="56">
        <f>SUM(K25:K28)</f>
        <v>0</v>
      </c>
      <c r="L29" s="56">
        <f t="shared" si="2"/>
        <v>2469778</v>
      </c>
      <c r="M29" s="56">
        <f>SUM(M25:M28)</f>
        <v>0</v>
      </c>
      <c r="N29" s="56">
        <f>SUM(N25:N28)</f>
        <v>0</v>
      </c>
      <c r="O29" s="56">
        <f t="shared" si="0"/>
        <v>0</v>
      </c>
      <c r="P29" s="56">
        <f>SUM(P25:P28)</f>
        <v>0</v>
      </c>
      <c r="Q29" s="56">
        <f>SUM(Q25:Q28)</f>
        <v>0</v>
      </c>
      <c r="R29" s="56">
        <f t="shared" si="1"/>
        <v>0</v>
      </c>
      <c r="S29" s="65">
        <f>SUM(S25:S28)</f>
        <v>0</v>
      </c>
      <c r="T29" s="11"/>
    </row>
    <row r="30" spans="1:20" ht="3" customHeight="1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T30" s="11"/>
    </row>
    <row r="31" spans="1:20" ht="16.5" thickBot="1">
      <c r="A31" s="9" t="s">
        <v>147</v>
      </c>
      <c r="B31" s="9"/>
      <c r="C31" s="2"/>
      <c r="D31" s="2"/>
      <c r="E31" s="3"/>
      <c r="F31" s="3"/>
      <c r="G31" s="3"/>
      <c r="H31" s="3"/>
      <c r="I31" s="3"/>
      <c r="J31" s="70"/>
      <c r="K31" s="3"/>
      <c r="L31" s="3"/>
      <c r="M31" s="3"/>
      <c r="N31" s="3"/>
      <c r="O31" s="3"/>
      <c r="P31" s="3"/>
      <c r="Q31" s="3"/>
      <c r="R31" s="3"/>
      <c r="T31" s="11"/>
    </row>
    <row r="32" spans="1:20" ht="43.5" thickBot="1">
      <c r="A32" s="92" t="s">
        <v>51</v>
      </c>
      <c r="B32" s="93"/>
      <c r="C32" s="94"/>
      <c r="D32" s="95" t="s">
        <v>28</v>
      </c>
      <c r="E32" s="96" t="s">
        <v>5</v>
      </c>
      <c r="F32" s="95" t="s">
        <v>104</v>
      </c>
      <c r="G32" s="95" t="s">
        <v>11</v>
      </c>
      <c r="H32" s="95" t="s">
        <v>22</v>
      </c>
      <c r="I32" s="95" t="str">
        <f>'2a.  Simple Form Data Entry'!N79</f>
        <v>Sum of Expenditures Prior to 2019</v>
      </c>
      <c r="J32" s="95">
        <f>'2a.  Simple Form Data Entry'!G19</f>
        <v>2019</v>
      </c>
      <c r="K32" s="96">
        <f>J32+1</f>
        <v>2020</v>
      </c>
      <c r="L32" s="96" t="str">
        <f>CONCATENATE(J32," / ",K32)</f>
        <v>2019 / 2020</v>
      </c>
      <c r="M32" s="96">
        <f>K32+1</f>
        <v>2021</v>
      </c>
      <c r="N32" s="96">
        <f>M32+1</f>
        <v>2022</v>
      </c>
      <c r="O32" s="96" t="str">
        <f>CONCATENATE(M32," / ",N32)</f>
        <v>2021 / 2022</v>
      </c>
      <c r="P32" s="96">
        <f>N32+1</f>
        <v>2023</v>
      </c>
      <c r="Q32" s="96">
        <f>P32+1</f>
        <v>2024</v>
      </c>
      <c r="R32" s="96" t="str">
        <f>CONCATENATE(P32," / ",Q32)</f>
        <v>2023 / 2024</v>
      </c>
      <c r="S32" s="97" t="s">
        <v>117</v>
      </c>
      <c r="T32" s="12"/>
    </row>
    <row r="33" spans="1:20" ht="13.5">
      <c r="A33" s="405" t="str">
        <f>IF('2a.  Simple Form Data Entry'!E78="","   ",'2a.  Simple Form Data Entry'!E78)</f>
        <v>DNRP Parks</v>
      </c>
      <c r="B33" s="406"/>
      <c r="C33" s="407"/>
      <c r="D33" s="177" t="str">
        <f>IF(A33="   ","   ",IF(A33='2a.  Simple Form Data Entry'!$G$21,'2a.  Simple Form Data Entry'!J$21,IF(A33='2a.  Simple Form Data Entry'!$G$22,'2a.  Simple Form Data Entry'!J$22,IF(A33='2a.  Simple Form Data Entry'!$G$23,'2a.  Simple Form Data Entry'!J$23,IF(A33='2a.  Simple Form Data Entry'!$G$24,'2a.  Simple Form Data Entry'!$J$24,IF(A33='2a.  Simple Form Data Entry'!$G$25,'2a.  Simple Form Data Entry'!J$25,IF(A33='2a.  Simple Form Data Entry'!$G$26,'2a.  Simple Form Data Entry'!J$26,"   ")))))))</f>
        <v>C58101</v>
      </c>
      <c r="E33" s="89" t="str">
        <f>IF(A33="   ","   ",IF(A33='2a.  Simple Form Data Entry'!$G$21,'2a.  Simple Form Data Entry'!K$21,IF(A33='2a.  Simple Form Data Entry'!$G$22,'2a.  Simple Form Data Entry'!K$22,IF(A33='2a.  Simple Form Data Entry'!$G$23,'2a.  Simple Form Data Entry'!K$23,IF(A33='2a.  Simple Form Data Entry'!$G$24,'2a.  Simple Form Data Entry'!$K$24,IF(A33='2a.  Simple Form Data Entry'!G$25,'2a.  Simple Form Data Entry'!K$25,IF(A33='2a.  Simple Form Data Entry'!G$26,'2a.  Simple Form Data Entry'!K$26,"   ")))))))</f>
        <v>DNRP</v>
      </c>
      <c r="F33" s="177">
        <f>IF(A33="   ","   ",IF(A33='2a.  Simple Form Data Entry'!$G$21,'2a.  Simple Form Data Entry'!L$21,IF(A33='2a.  Simple Form Data Entry'!$G$22,'2a.  Simple Form Data Entry'!L$22,IF(A33='2a.  Simple Form Data Entry'!$G$23,'2a.  Simple Form Data Entry'!L$23,IF(A33='2a.  Simple Form Data Entry'!$G$24,'2a.  Simple Form Data Entry'!$L$24,IF(A33='2a.  Simple Form Data Entry'!G$25,'2a.  Simple Form Data Entry'!L$25,IF(A33='2a.  Simple Form Data Entry'!G$26,'2a.  Simple Form Data Entry'!L$26,"   ")))))))</f>
        <v>3581</v>
      </c>
      <c r="G33" s="79" t="str">
        <f>IF('2a.  Simple Form Data Entry'!I78="","   ",'2a.  Simple Form Data Entry'!I78)</f>
        <v>1121455</v>
      </c>
      <c r="H33" s="46"/>
      <c r="I33" s="46"/>
      <c r="J33" s="17"/>
      <c r="K33" s="14"/>
      <c r="L33" s="15"/>
      <c r="M33" s="15"/>
      <c r="N33" s="14"/>
      <c r="O33" s="15"/>
      <c r="P33" s="15"/>
      <c r="Q33" s="15"/>
      <c r="R33" s="15"/>
      <c r="S33" s="98"/>
      <c r="T33" s="12"/>
    </row>
    <row r="34" spans="1:20" ht="13.5" customHeight="1">
      <c r="A34" s="16"/>
      <c r="B34" s="50" t="s">
        <v>21</v>
      </c>
      <c r="C34" s="20"/>
      <c r="D34" s="45"/>
      <c r="E34" s="45"/>
      <c r="F34" s="45"/>
      <c r="G34" s="45"/>
      <c r="H34" s="200" t="str">
        <f>IF('2a.  Simple Form Data Entry'!E80="","  ",'2a.  Simple Form Data Entry'!E80)</f>
        <v>RES Labor &amp; Easement Fee</v>
      </c>
      <c r="I34" s="80">
        <f>'2a.  Simple Form Data Entry'!N80</f>
        <v>0</v>
      </c>
      <c r="J34" s="80">
        <f>'2a.  Simple Form Data Entry'!G80</f>
        <v>18128</v>
      </c>
      <c r="K34" s="80">
        <f>'2a.  Simple Form Data Entry'!H80</f>
        <v>0</v>
      </c>
      <c r="L34" s="80">
        <f>J34+K34</f>
        <v>18128</v>
      </c>
      <c r="M34" s="80">
        <f>'2a.  Simple Form Data Entry'!I80</f>
        <v>0</v>
      </c>
      <c r="N34" s="80">
        <f>'2a.  Simple Form Data Entry'!J80</f>
        <v>0</v>
      </c>
      <c r="O34" s="80">
        <f aca="true" t="shared" si="3" ref="O34:O41">M34+N34</f>
        <v>0</v>
      </c>
      <c r="P34" s="80">
        <f>'2a.  Simple Form Data Entry'!K80</f>
        <v>0</v>
      </c>
      <c r="Q34" s="80">
        <f>'2a.  Simple Form Data Entry'!L80</f>
        <v>0</v>
      </c>
      <c r="R34" s="80">
        <f aca="true" t="shared" si="4" ref="R34:R41">P34+Q34</f>
        <v>0</v>
      </c>
      <c r="S34" s="83">
        <f>'2a.  Simple Form Data Entry'!M80</f>
        <v>0</v>
      </c>
      <c r="T34" s="12"/>
    </row>
    <row r="35" spans="1:20" ht="13.5" customHeight="1">
      <c r="A35" s="16"/>
      <c r="B35" s="50" t="s">
        <v>25</v>
      </c>
      <c r="C35" s="20"/>
      <c r="D35" s="45"/>
      <c r="E35" s="45"/>
      <c r="F35" s="45"/>
      <c r="G35" s="45"/>
      <c r="H35" s="200" t="str">
        <f>IF('2a.  Simple Form Data Entry'!E81="","  ",'2a.  Simple Form Data Entry'!E81)</f>
        <v xml:space="preserve">  </v>
      </c>
      <c r="I35" s="80">
        <f>'2a.  Simple Form Data Entry'!N81</f>
        <v>0</v>
      </c>
      <c r="J35" s="80">
        <f>'2a.  Simple Form Data Entry'!G81</f>
        <v>0</v>
      </c>
      <c r="K35" s="80">
        <f>'2a.  Simple Form Data Entry'!H81</f>
        <v>0</v>
      </c>
      <c r="L35" s="80">
        <f aca="true" t="shared" si="5" ref="L35:L41">J35+K35</f>
        <v>0</v>
      </c>
      <c r="M35" s="80">
        <f>'2a.  Simple Form Data Entry'!I81</f>
        <v>0</v>
      </c>
      <c r="N35" s="80">
        <f>'2a.  Simple Form Data Entry'!J81</f>
        <v>0</v>
      </c>
      <c r="O35" s="80">
        <f t="shared" si="3"/>
        <v>0</v>
      </c>
      <c r="P35" s="80">
        <f>'2a.  Simple Form Data Entry'!K81</f>
        <v>0</v>
      </c>
      <c r="Q35" s="80">
        <f>'2a.  Simple Form Data Entry'!L81</f>
        <v>0</v>
      </c>
      <c r="R35" s="80">
        <f t="shared" si="4"/>
        <v>0</v>
      </c>
      <c r="S35" s="83">
        <f>'2a.  Simple Form Data Entry'!M81</f>
        <v>0</v>
      </c>
      <c r="T35" s="12"/>
    </row>
    <row r="36" spans="1:20" ht="13.5" customHeight="1">
      <c r="A36" s="16"/>
      <c r="B36" s="50" t="s">
        <v>53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 t="shared" si="5"/>
        <v>0</v>
      </c>
      <c r="M36" s="80">
        <f>'2a.  Simple Form Data Entry'!I82</f>
        <v>0</v>
      </c>
      <c r="N36" s="80">
        <f>'2a.  Simple Form Data Entry'!J82</f>
        <v>0</v>
      </c>
      <c r="O36" s="80">
        <f t="shared" si="3"/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si="4"/>
        <v>0</v>
      </c>
      <c r="S36" s="83">
        <f>'2a.  Simple Form Data Entry'!M82</f>
        <v>0</v>
      </c>
      <c r="T36" s="12"/>
    </row>
    <row r="37" spans="1:20" ht="13.5" customHeight="1">
      <c r="A37" s="16"/>
      <c r="B37" s="395" t="s">
        <v>55</v>
      </c>
      <c r="C37" s="396"/>
      <c r="D37" s="45"/>
      <c r="E37" s="45"/>
      <c r="F37" s="45"/>
      <c r="G37" s="45"/>
      <c r="H37" s="200" t="str">
        <f>IF('2a.  Simple Form Data Entry'!E83="","  ",'2a.  Simple Form Data Entry'!E83)</f>
        <v>Estimated closing costs:  escrow fee, title insurance, recording</v>
      </c>
      <c r="I37" s="80">
        <f>'2a.  Simple Form Data Entry'!N83</f>
        <v>0</v>
      </c>
      <c r="J37" s="80">
        <f>'2a.  Simple Form Data Entry'!G83</f>
        <v>4700</v>
      </c>
      <c r="K37" s="80">
        <f>'2a.  Simple Form Data Entry'!H83</f>
        <v>0</v>
      </c>
      <c r="L37" s="80">
        <f t="shared" si="5"/>
        <v>4700</v>
      </c>
      <c r="M37" s="80">
        <f>'2a.  Simple Form Data Entry'!I83</f>
        <v>0</v>
      </c>
      <c r="N37" s="80">
        <f>'2a.  Simple Form Data Entry'!J83</f>
        <v>0</v>
      </c>
      <c r="O37" s="80">
        <f t="shared" si="3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4"/>
        <v>0</v>
      </c>
      <c r="S37" s="83">
        <f>'2a.  Simple Form Data Entry'!M83</f>
        <v>0</v>
      </c>
      <c r="T37" s="12"/>
    </row>
    <row r="38" spans="1:20" ht="13.5" customHeight="1">
      <c r="A38" s="16"/>
      <c r="B38" s="397" t="s">
        <v>56</v>
      </c>
      <c r="C38" s="398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5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3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4"/>
        <v>0</v>
      </c>
      <c r="S38" s="83">
        <f>'2a.  Simple Form Data Entry'!M84</f>
        <v>0</v>
      </c>
      <c r="T38" s="12"/>
    </row>
    <row r="39" spans="1:20" ht="13.5" customHeight="1">
      <c r="A39" s="16"/>
      <c r="B39" s="395" t="s">
        <v>57</v>
      </c>
      <c r="C39" s="396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5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3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4"/>
        <v>0</v>
      </c>
      <c r="S39" s="83">
        <f>'2a.  Simple Form Data Entry'!M85</f>
        <v>0</v>
      </c>
      <c r="T39" s="12"/>
    </row>
    <row r="40" spans="1:20" ht="13.5" customHeight="1">
      <c r="A40" s="16"/>
      <c r="B40" s="411" t="s">
        <v>26</v>
      </c>
      <c r="C40" s="412"/>
      <c r="D40" s="45"/>
      <c r="E40" s="45"/>
      <c r="F40" s="45"/>
      <c r="G40" s="45"/>
      <c r="H40" s="200" t="str">
        <f>IF('2a.  Simple Form Data Entry'!E86="","  ",'2a.  Simple Form Data Entry'!E86)</f>
        <v>Offset to compensation from Sound Transit</v>
      </c>
      <c r="I40" s="80">
        <f>'2a.  Simple Form Data Entry'!N86</f>
        <v>0</v>
      </c>
      <c r="J40" s="80">
        <f>'2a.  Simple Form Data Entry'!G86</f>
        <v>71750</v>
      </c>
      <c r="K40" s="80">
        <f>'2a.  Simple Form Data Entry'!H86</f>
        <v>0</v>
      </c>
      <c r="L40" s="80">
        <f t="shared" si="5"/>
        <v>71750</v>
      </c>
      <c r="M40" s="80">
        <f>'2a.  Simple Form Data Entry'!I86</f>
        <v>0</v>
      </c>
      <c r="N40" s="80">
        <f>'2a.  Simple Form Data Entry'!J86</f>
        <v>0</v>
      </c>
      <c r="O40" s="80">
        <f t="shared" si="3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4"/>
        <v>0</v>
      </c>
      <c r="S40" s="83">
        <f>'2a.  Simple Form Data Entry'!M86</f>
        <v>0</v>
      </c>
      <c r="T40" s="12"/>
    </row>
    <row r="41" spans="1:20" ht="13.5">
      <c r="A41" s="26"/>
      <c r="B41" s="27"/>
      <c r="C41" s="28" t="s">
        <v>12</v>
      </c>
      <c r="D41" s="29"/>
      <c r="E41" s="29"/>
      <c r="F41" s="29"/>
      <c r="G41" s="29"/>
      <c r="H41" s="201"/>
      <c r="I41" s="63">
        <f aca="true" t="shared" si="6" ref="I41:S41">SUM(I34:I40)</f>
        <v>0</v>
      </c>
      <c r="J41" s="63">
        <f t="shared" si="6"/>
        <v>94578</v>
      </c>
      <c r="K41" s="63">
        <f t="shared" si="6"/>
        <v>0</v>
      </c>
      <c r="L41" s="63">
        <f t="shared" si="5"/>
        <v>94578</v>
      </c>
      <c r="M41" s="63">
        <f t="shared" si="6"/>
        <v>0</v>
      </c>
      <c r="N41" s="63">
        <f t="shared" si="6"/>
        <v>0</v>
      </c>
      <c r="O41" s="63">
        <f t="shared" si="3"/>
        <v>0</v>
      </c>
      <c r="P41" s="63">
        <f aca="true" t="shared" si="7" ref="P41:Q41">SUM(P34:P40)</f>
        <v>0</v>
      </c>
      <c r="Q41" s="63">
        <f t="shared" si="7"/>
        <v>0</v>
      </c>
      <c r="R41" s="63">
        <f t="shared" si="4"/>
        <v>0</v>
      </c>
      <c r="S41" s="64">
        <f t="shared" si="6"/>
        <v>0</v>
      </c>
      <c r="T41" s="12"/>
    </row>
    <row r="42" spans="1:20" ht="3" customHeight="1">
      <c r="A42" s="16"/>
      <c r="B42" s="18"/>
      <c r="C42" s="22"/>
      <c r="D42" s="23"/>
      <c r="E42" s="23"/>
      <c r="F42" s="23"/>
      <c r="G42" s="23"/>
      <c r="H42" s="196"/>
      <c r="I42" s="47"/>
      <c r="J42" s="24"/>
      <c r="K42" s="24"/>
      <c r="L42" s="24"/>
      <c r="M42" s="24"/>
      <c r="N42" s="24"/>
      <c r="O42" s="24"/>
      <c r="P42" s="24"/>
      <c r="Q42" s="24"/>
      <c r="R42" s="301"/>
      <c r="S42" s="25"/>
      <c r="T42" s="12"/>
    </row>
    <row r="43" spans="1:20" ht="13.5">
      <c r="A43" s="408" t="str">
        <f>IF('2a.  Simple Form Data Entry'!E89="","   ",'2a.  Simple Form Data Entry'!E89)</f>
        <v xml:space="preserve">   </v>
      </c>
      <c r="B43" s="409"/>
      <c r="C43" s="410"/>
      <c r="D43" s="177" t="str">
        <f>IF(A43="   ","   ",IF(A43='2a.  Simple Form Data Entry'!$G$21,'2a.  Simple Form Data Entry'!J$21,IF(A43='2a.  Simple Form Data Entry'!$G$22,'2a.  Simple Form Data Entry'!J$22,IF(A43='2a.  Simple Form Data Entry'!$G$23,'2a.  Simple Form Data Entry'!J$23,IF(A43='2a.  Simple Form Data Entry'!$G$24,'2a.  Simple Form Data Entry'!$J$24,IF(A43='2a.  Simple Form Data Entry'!$G$25,'2a.  Simple Form Data Entry'!J$25,IF(A43='2a.  Simple Form Data Entry'!$G$26,'2a.  Simple Form Data Entry'!J$26,"   ")))))))</f>
        <v xml:space="preserve">   </v>
      </c>
      <c r="E43" s="89" t="str">
        <f>IF(A43="   ","   ",IF(A43='2a.  Simple Form Data Entry'!$G$21,'2a.  Simple Form Data Entry'!K$21,IF(A43='2a.  Simple Form Data Entry'!$G$22,'2a.  Simple Form Data Entry'!K$22,IF(A43='2a.  Simple Form Data Entry'!$G$23,'2a.  Simple Form Data Entry'!K$23,IF(A43='2a.  Simple Form Data Entry'!$G$24,'2a.  Simple Form Data Entry'!$K$24,IF(A43='2a.  Simple Form Data Entry'!G$25,'2a.  Simple Form Data Entry'!K$25,IF(A43='2a.  Simple Form Data Entry'!G$26,'2a.  Simple Form Data Entry'!K$26,"   ")))))))</f>
        <v xml:space="preserve">   </v>
      </c>
      <c r="F43" s="177" t="str">
        <f>IF(A43="   ","   ",IF(A43='2a.  Simple Form Data Entry'!$G$21,'2a.  Simple Form Data Entry'!L$21,IF(A43='2a.  Simple Form Data Entry'!$G$22,'2a.  Simple Form Data Entry'!L$22,IF(A43='2a.  Simple Form Data Entry'!$G$23,'2a.  Simple Form Data Entry'!L$23,IF(A43='2a.  Simple Form Data Entry'!$G$24,'2a.  Simple Form Data Entry'!$L$24,IF(A43='2a.  Simple Form Data Entry'!G$25,'2a.  Simple Form Data Entry'!L$25,IF(A43='2a.  Simple Form Data Entry'!G$26,'2a.  Simple Form Data Entry'!L$26,"   ")))))))</f>
        <v xml:space="preserve">   </v>
      </c>
      <c r="G43" s="79" t="str">
        <f>IF('2a.  Simple Form Data Entry'!I89="","   ",'2a.  Simple Form Data Entry'!I89)</f>
        <v xml:space="preserve"> </v>
      </c>
      <c r="H43" s="198"/>
      <c r="I43" s="48"/>
      <c r="J43" s="38"/>
      <c r="K43" s="38"/>
      <c r="L43" s="38"/>
      <c r="M43" s="38"/>
      <c r="N43" s="38"/>
      <c r="O43" s="38"/>
      <c r="P43" s="38"/>
      <c r="Q43" s="38"/>
      <c r="R43" s="302"/>
      <c r="S43" s="39"/>
      <c r="T43" s="12"/>
    </row>
    <row r="44" spans="1:20" ht="13.5" customHeight="1">
      <c r="A44" s="19"/>
      <c r="B44" s="50" t="s">
        <v>21</v>
      </c>
      <c r="C44" s="20"/>
      <c r="D44" s="45"/>
      <c r="E44" s="45"/>
      <c r="F44" s="45"/>
      <c r="G44" s="45"/>
      <c r="H44" s="200" t="str">
        <f>IF('2a.  Simple Form Data Entry'!E91="","  ",'2a.  Simple Form Data Entry'!E91)</f>
        <v xml:space="preserve">  </v>
      </c>
      <c r="I44" s="81">
        <f>'2a.  Simple Form Data Entry'!N91</f>
        <v>0</v>
      </c>
      <c r="J44" s="81">
        <f>'2a.  Simple Form Data Entry'!G91</f>
        <v>0</v>
      </c>
      <c r="K44" s="81">
        <f>'2a.  Simple Form Data Entry'!H91</f>
        <v>0</v>
      </c>
      <c r="L44" s="80">
        <f aca="true" t="shared" si="8" ref="L44:L93">J44+K44</f>
        <v>0</v>
      </c>
      <c r="M44" s="81">
        <f>'2a.  Simple Form Data Entry'!I91</f>
        <v>0</v>
      </c>
      <c r="N44" s="81">
        <f>'2a.  Simple Form Data Entry'!J91</f>
        <v>0</v>
      </c>
      <c r="O44" s="80">
        <f aca="true" t="shared" si="9" ref="O44:O93">M44+N44</f>
        <v>0</v>
      </c>
      <c r="P44" s="81">
        <f>'2a.  Simple Form Data Entry'!K91</f>
        <v>0</v>
      </c>
      <c r="Q44" s="81">
        <f>'2a.  Simple Form Data Entry'!L91</f>
        <v>0</v>
      </c>
      <c r="R44" s="80">
        <f aca="true" t="shared" si="10" ref="R44:R93">P44+Q44</f>
        <v>0</v>
      </c>
      <c r="S44" s="83">
        <f>'2a.  Simple Form Data Entry'!M91</f>
        <v>0</v>
      </c>
      <c r="T44" s="12"/>
    </row>
    <row r="45" spans="1:20" ht="13.5" customHeight="1">
      <c r="A45" s="19"/>
      <c r="B45" s="50" t="s">
        <v>25</v>
      </c>
      <c r="C45" s="20"/>
      <c r="D45" s="45"/>
      <c r="E45" s="45"/>
      <c r="F45" s="45"/>
      <c r="G45" s="45"/>
      <c r="H45" s="200" t="str">
        <f>IF('2a.  Simple Form Data Entry'!E92="","  ",'2a.  Simple Form Data Entry'!E92)</f>
        <v xml:space="preserve">  </v>
      </c>
      <c r="I45" s="81">
        <f>'2a.  Simple Form Data Entry'!N92</f>
        <v>0</v>
      </c>
      <c r="J45" s="81">
        <f>'2a.  Simple Form Data Entry'!G92</f>
        <v>0</v>
      </c>
      <c r="K45" s="81">
        <f>'2a.  Simple Form Data Entry'!H92</f>
        <v>0</v>
      </c>
      <c r="L45" s="80">
        <f t="shared" si="8"/>
        <v>0</v>
      </c>
      <c r="M45" s="81">
        <f>'2a.  Simple Form Data Entry'!I92</f>
        <v>0</v>
      </c>
      <c r="N45" s="81">
        <f>'2a.  Simple Form Data Entry'!J92</f>
        <v>0</v>
      </c>
      <c r="O45" s="80">
        <f t="shared" si="9"/>
        <v>0</v>
      </c>
      <c r="P45" s="81">
        <f>'2a.  Simple Form Data Entry'!K92</f>
        <v>0</v>
      </c>
      <c r="Q45" s="81">
        <f>'2a.  Simple Form Data Entry'!L92</f>
        <v>0</v>
      </c>
      <c r="R45" s="80">
        <f t="shared" si="10"/>
        <v>0</v>
      </c>
      <c r="S45" s="83">
        <f>'2a.  Simple Form Data Entry'!M92</f>
        <v>0</v>
      </c>
      <c r="T45" s="12"/>
    </row>
    <row r="46" spans="1:20" ht="13.5" customHeight="1">
      <c r="A46" s="19"/>
      <c r="B46" s="50" t="s">
        <v>53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si="8"/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si="9"/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si="10"/>
        <v>0</v>
      </c>
      <c r="S46" s="83">
        <f>'2a.  Simple Form Data Entry'!M93</f>
        <v>0</v>
      </c>
      <c r="T46" s="12"/>
    </row>
    <row r="47" spans="1:20" ht="13.5" customHeight="1">
      <c r="A47" s="19"/>
      <c r="B47" s="395" t="s">
        <v>55</v>
      </c>
      <c r="C47" s="396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8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9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0"/>
        <v>0</v>
      </c>
      <c r="S47" s="83">
        <f>'2a.  Simple Form Data Entry'!M94</f>
        <v>0</v>
      </c>
      <c r="T47" s="12"/>
    </row>
    <row r="48" spans="1:20" ht="13.5" customHeight="1">
      <c r="A48" s="19"/>
      <c r="B48" s="397" t="s">
        <v>56</v>
      </c>
      <c r="C48" s="398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8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9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0"/>
        <v>0</v>
      </c>
      <c r="S48" s="83">
        <f>'2a.  Simple Form Data Entry'!M95</f>
        <v>0</v>
      </c>
      <c r="T48" s="12"/>
    </row>
    <row r="49" spans="1:20" ht="13.5" customHeight="1">
      <c r="A49" s="19"/>
      <c r="B49" s="395" t="s">
        <v>57</v>
      </c>
      <c r="C49" s="396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8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9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0"/>
        <v>0</v>
      </c>
      <c r="S49" s="83">
        <f>'2a.  Simple Form Data Entry'!M96</f>
        <v>0</v>
      </c>
      <c r="T49" s="12"/>
    </row>
    <row r="50" spans="1:20" ht="13.5" customHeight="1">
      <c r="A50" s="19"/>
      <c r="B50" s="411" t="s">
        <v>26</v>
      </c>
      <c r="C50" s="412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8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9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0"/>
        <v>0</v>
      </c>
      <c r="S50" s="83">
        <f>'2a.  Simple Form Data Entry'!M97</f>
        <v>0</v>
      </c>
      <c r="T50" s="12"/>
    </row>
    <row r="51" spans="1:20" ht="13.5">
      <c r="A51" s="26"/>
      <c r="B51" s="27"/>
      <c r="C51" s="28" t="s">
        <v>12</v>
      </c>
      <c r="D51" s="29"/>
      <c r="E51" s="29"/>
      <c r="F51" s="29"/>
      <c r="G51" s="29"/>
      <c r="H51" s="201"/>
      <c r="I51" s="63">
        <f aca="true" t="shared" si="11" ref="I51:S51">SUM(I44:I50)</f>
        <v>0</v>
      </c>
      <c r="J51" s="63">
        <f t="shared" si="11"/>
        <v>0</v>
      </c>
      <c r="K51" s="63">
        <f t="shared" si="11"/>
        <v>0</v>
      </c>
      <c r="L51" s="63">
        <f t="shared" si="8"/>
        <v>0</v>
      </c>
      <c r="M51" s="63">
        <f t="shared" si="11"/>
        <v>0</v>
      </c>
      <c r="N51" s="63">
        <f t="shared" si="11"/>
        <v>0</v>
      </c>
      <c r="O51" s="63">
        <f t="shared" si="9"/>
        <v>0</v>
      </c>
      <c r="P51" s="63">
        <f aca="true" t="shared" si="12" ref="P51:Q51">SUM(P44:P50)</f>
        <v>0</v>
      </c>
      <c r="Q51" s="63">
        <f t="shared" si="12"/>
        <v>0</v>
      </c>
      <c r="R51" s="63">
        <f t="shared" si="10"/>
        <v>0</v>
      </c>
      <c r="S51" s="64">
        <f t="shared" si="11"/>
        <v>0</v>
      </c>
      <c r="T51" s="12"/>
    </row>
    <row r="52" spans="1:20" ht="3" customHeight="1">
      <c r="A52" s="16"/>
      <c r="B52" s="18"/>
      <c r="C52" s="13"/>
      <c r="D52" s="23"/>
      <c r="E52" s="23"/>
      <c r="F52" s="23"/>
      <c r="G52" s="23"/>
      <c r="H52" s="202"/>
      <c r="I52" s="59"/>
      <c r="J52" s="60"/>
      <c r="K52" s="60"/>
      <c r="L52" s="80">
        <f t="shared" si="8"/>
        <v>0</v>
      </c>
      <c r="M52" s="61"/>
      <c r="N52" s="60"/>
      <c r="O52" s="80">
        <f t="shared" si="9"/>
        <v>0</v>
      </c>
      <c r="P52" s="60"/>
      <c r="Q52" s="60"/>
      <c r="R52" s="80">
        <f t="shared" si="10"/>
        <v>0</v>
      </c>
      <c r="S52" s="62"/>
      <c r="T52" s="12"/>
    </row>
    <row r="53" spans="1:20" ht="13.5" hidden="1">
      <c r="A53" s="408" t="str">
        <f>IF('2a.  Simple Form Data Entry'!E100="","   ",'2a.  Simple Form Data Entry'!E100)</f>
        <v xml:space="preserve">   </v>
      </c>
      <c r="B53" s="409"/>
      <c r="C53" s="410"/>
      <c r="D53" s="177" t="str">
        <f>IF(A53="   ","   ",IF(A53='2a.  Simple Form Data Entry'!$G$21,'2a.  Simple Form Data Entry'!J$21,IF(A53='2a.  Simple Form Data Entry'!$G$22,'2a.  Simple Form Data Entry'!J$22,IF(A53='2a.  Simple Form Data Entry'!$G$23,'2a.  Simple Form Data Entry'!J$23,IF(A53='2a.  Simple Form Data Entry'!$G$24,'2a.  Simple Form Data Entry'!$J$24,IF(A53='2a.  Simple Form Data Entry'!$G$25,'2a.  Simple Form Data Entry'!J$25,IF(A53='2a.  Simple Form Data Entry'!$G$26,'2a.  Simple Form Data Entry'!J$26,"   ")))))))</f>
        <v xml:space="preserve">   </v>
      </c>
      <c r="E53" s="89" t="str">
        <f>IF(A53="   ","   ",IF(A53='2a.  Simple Form Data Entry'!$G$21,'2a.  Simple Form Data Entry'!K$21,IF(A53='2a.  Simple Form Data Entry'!$G$22,'2a.  Simple Form Data Entry'!K$22,IF(A53='2a.  Simple Form Data Entry'!$G$23,'2a.  Simple Form Data Entry'!K$23,IF(A53='2a.  Simple Form Data Entry'!$G$24,'2a.  Simple Form Data Entry'!$K$24,IF(A53='2a.  Simple Form Data Entry'!G$25,'2a.  Simple Form Data Entry'!K$25,IF(A53='2a.  Simple Form Data Entry'!G$26,'2a.  Simple Form Data Entry'!K$26,"   ")))))))</f>
        <v xml:space="preserve">   </v>
      </c>
      <c r="F53" s="177" t="str">
        <f>IF(A53="   ","   ",IF(A53='2a.  Simple Form Data Entry'!$G$21,'2a.  Simple Form Data Entry'!L$21,IF(A53='2a.  Simple Form Data Entry'!$G$22,'2a.  Simple Form Data Entry'!L$22,IF(A53='2a.  Simple Form Data Entry'!$G$23,'2a.  Simple Form Data Entry'!L$23,IF(A53='2a.  Simple Form Data Entry'!$G$24,'2a.  Simple Form Data Entry'!$L$24,IF(A53='2a.  Simple Form Data Entry'!$G$25,'2a.  Simple Form Data Entry'!$L$25,IF(A53='2a.  Simple Form Data Entry'!$G$26,'2a.  Simple Form Data Entry'!$L$26,"   ")))))))</f>
        <v xml:space="preserve">   </v>
      </c>
      <c r="G53" s="79" t="str">
        <f>IF('2a.  Simple Form Data Entry'!I100="","   ",'2a.  Simple Form Data Entry'!I100)</f>
        <v xml:space="preserve"> </v>
      </c>
      <c r="H53" s="198"/>
      <c r="I53" s="48"/>
      <c r="J53" s="38"/>
      <c r="K53" s="38"/>
      <c r="L53" s="80">
        <f t="shared" si="8"/>
        <v>0</v>
      </c>
      <c r="M53" s="38"/>
      <c r="N53" s="38"/>
      <c r="O53" s="80">
        <f t="shared" si="9"/>
        <v>0</v>
      </c>
      <c r="P53" s="38"/>
      <c r="Q53" s="38"/>
      <c r="R53" s="80">
        <f t="shared" si="10"/>
        <v>0</v>
      </c>
      <c r="S53" s="39"/>
      <c r="T53" s="12"/>
    </row>
    <row r="54" spans="1:20" ht="13.5" customHeight="1" hidden="1">
      <c r="A54" s="19"/>
      <c r="B54" s="50" t="s">
        <v>21</v>
      </c>
      <c r="C54" s="20"/>
      <c r="D54" s="45"/>
      <c r="E54" s="45"/>
      <c r="F54" s="45"/>
      <c r="G54" s="45"/>
      <c r="H54" s="200" t="str">
        <f>IF('2a.  Simple Form Data Entry'!E102="","  ",'2a.  Simple Form Data Entry'!E102)</f>
        <v xml:space="preserve">  </v>
      </c>
      <c r="I54" s="81">
        <f>'2a.  Simple Form Data Entry'!N102</f>
        <v>0</v>
      </c>
      <c r="J54" s="81">
        <f>'2a.  Simple Form Data Entry'!G102</f>
        <v>0</v>
      </c>
      <c r="K54" s="81">
        <f>'2a.  Simple Form Data Entry'!H102</f>
        <v>0</v>
      </c>
      <c r="L54" s="80">
        <f t="shared" si="8"/>
        <v>0</v>
      </c>
      <c r="M54" s="81">
        <f>'2a.  Simple Form Data Entry'!I102</f>
        <v>0</v>
      </c>
      <c r="N54" s="81">
        <f>'2a.  Simple Form Data Entry'!J102</f>
        <v>0</v>
      </c>
      <c r="O54" s="80">
        <f t="shared" si="9"/>
        <v>0</v>
      </c>
      <c r="P54" s="81">
        <f>'2a.  Simple Form Data Entry'!K102</f>
        <v>0</v>
      </c>
      <c r="Q54" s="81">
        <f>'2a.  Simple Form Data Entry'!L102</f>
        <v>0</v>
      </c>
      <c r="R54" s="80">
        <f t="shared" si="10"/>
        <v>0</v>
      </c>
      <c r="S54" s="83">
        <f>'2a.  Simple Form Data Entry'!M102</f>
        <v>0</v>
      </c>
      <c r="T54" s="12"/>
    </row>
    <row r="55" spans="1:20" ht="13.5" customHeight="1" hidden="1">
      <c r="A55" s="19"/>
      <c r="B55" s="50" t="s">
        <v>25</v>
      </c>
      <c r="C55" s="20"/>
      <c r="D55" s="45"/>
      <c r="E55" s="45"/>
      <c r="F55" s="45"/>
      <c r="G55" s="45"/>
      <c r="H55" s="200" t="str">
        <f>IF('2a.  Simple Form Data Entry'!E103="","  ",'2a.  Simple Form Data Entry'!E103)</f>
        <v xml:space="preserve">  </v>
      </c>
      <c r="I55" s="81">
        <f>'2a.  Simple Form Data Entry'!N103</f>
        <v>0</v>
      </c>
      <c r="J55" s="81">
        <f>'2a.  Simple Form Data Entry'!G103</f>
        <v>0</v>
      </c>
      <c r="K55" s="81">
        <f>'2a.  Simple Form Data Entry'!H103</f>
        <v>0</v>
      </c>
      <c r="L55" s="80">
        <f t="shared" si="8"/>
        <v>0</v>
      </c>
      <c r="M55" s="81">
        <f>'2a.  Simple Form Data Entry'!I103</f>
        <v>0</v>
      </c>
      <c r="N55" s="81">
        <f>'2a.  Simple Form Data Entry'!J103</f>
        <v>0</v>
      </c>
      <c r="O55" s="80">
        <f t="shared" si="9"/>
        <v>0</v>
      </c>
      <c r="P55" s="81">
        <f>'2a.  Simple Form Data Entry'!K103</f>
        <v>0</v>
      </c>
      <c r="Q55" s="81">
        <f>'2a.  Simple Form Data Entry'!L103</f>
        <v>0</v>
      </c>
      <c r="R55" s="80">
        <f t="shared" si="10"/>
        <v>0</v>
      </c>
      <c r="S55" s="83">
        <f>'2a.  Simple Form Data Entry'!M103</f>
        <v>0</v>
      </c>
      <c r="T55" s="12"/>
    </row>
    <row r="56" spans="1:20" ht="13.5" customHeight="1" hidden="1">
      <c r="A56" s="19"/>
      <c r="B56" s="50" t="s">
        <v>53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8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9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0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395" t="s">
        <v>55</v>
      </c>
      <c r="C57" s="396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8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9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0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397" t="s">
        <v>56</v>
      </c>
      <c r="C58" s="398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8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9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0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5" t="s">
        <v>57</v>
      </c>
      <c r="C59" s="396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8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9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0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11" t="s">
        <v>26</v>
      </c>
      <c r="C60" s="412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8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9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0"/>
        <v>0</v>
      </c>
      <c r="S60" s="83">
        <f>'2a.  Simple Form Data Entry'!M108</f>
        <v>0</v>
      </c>
      <c r="T60" s="12"/>
    </row>
    <row r="61" spans="1:20" ht="13.5" hidden="1">
      <c r="A61" s="26"/>
      <c r="B61" s="27"/>
      <c r="C61" s="28" t="s">
        <v>12</v>
      </c>
      <c r="D61" s="29"/>
      <c r="E61" s="29"/>
      <c r="F61" s="29"/>
      <c r="G61" s="29"/>
      <c r="H61" s="201"/>
      <c r="I61" s="63">
        <f aca="true" t="shared" si="13" ref="I61:S61">SUM(I54:I60)</f>
        <v>0</v>
      </c>
      <c r="J61" s="63">
        <f t="shared" si="13"/>
        <v>0</v>
      </c>
      <c r="K61" s="63">
        <f t="shared" si="13"/>
        <v>0</v>
      </c>
      <c r="L61" s="80">
        <f t="shared" si="8"/>
        <v>0</v>
      </c>
      <c r="M61" s="63">
        <f t="shared" si="13"/>
        <v>0</v>
      </c>
      <c r="N61" s="63">
        <f t="shared" si="13"/>
        <v>0</v>
      </c>
      <c r="O61" s="80">
        <f t="shared" si="9"/>
        <v>0</v>
      </c>
      <c r="P61" s="63">
        <f aca="true" t="shared" si="14" ref="P61:Q61">SUM(P54:P60)</f>
        <v>0</v>
      </c>
      <c r="Q61" s="63">
        <f t="shared" si="14"/>
        <v>0</v>
      </c>
      <c r="R61" s="80">
        <f t="shared" si="10"/>
        <v>0</v>
      </c>
      <c r="S61" s="64">
        <f t="shared" si="13"/>
        <v>0</v>
      </c>
      <c r="T61" s="12"/>
    </row>
    <row r="62" spans="1:20" ht="3" customHeight="1" hidden="1">
      <c r="A62" s="57"/>
      <c r="B62" s="58"/>
      <c r="C62" s="2"/>
      <c r="D62" s="23"/>
      <c r="E62" s="23"/>
      <c r="F62" s="23"/>
      <c r="G62" s="23"/>
      <c r="H62" s="202"/>
      <c r="I62" s="59"/>
      <c r="J62" s="60"/>
      <c r="K62" s="60"/>
      <c r="L62" s="80">
        <f t="shared" si="8"/>
        <v>0</v>
      </c>
      <c r="M62" s="61"/>
      <c r="N62" s="60"/>
      <c r="O62" s="80">
        <f t="shared" si="9"/>
        <v>0</v>
      </c>
      <c r="P62" s="60"/>
      <c r="Q62" s="60"/>
      <c r="R62" s="80">
        <f t="shared" si="10"/>
        <v>0</v>
      </c>
      <c r="S62" s="62"/>
      <c r="T62" s="12"/>
    </row>
    <row r="63" spans="1:20" ht="13.5" hidden="1">
      <c r="A63" s="408" t="str">
        <f>IF('2a.  Simple Form Data Entry'!E111="","   ",'2a.  Simple Form Data Entry'!E111)</f>
        <v xml:space="preserve">   </v>
      </c>
      <c r="B63" s="409"/>
      <c r="C63" s="410"/>
      <c r="D63" s="177" t="str">
        <f>IF(A63="   ","   ",IF(A63='2a.  Simple Form Data Entry'!$G$21,'2a.  Simple Form Data Entry'!J$21,IF(A63='2a.  Simple Form Data Entry'!$G$22,'2a.  Simple Form Data Entry'!J$22,IF(A63='2a.  Simple Form Data Entry'!$G$23,'2a.  Simple Form Data Entry'!J$23,IF(A63='2a.  Simple Form Data Entry'!$G$24,'2a.  Simple Form Data Entry'!$J$24,IF(A63='2a.  Simple Form Data Entry'!$G$25,'2a.  Simple Form Data Entry'!J$25,IF(A63='2a.  Simple Form Data Entry'!$G$26,'2a.  Simple Form Data Entry'!J$26,"   ")))))))</f>
        <v xml:space="preserve">   </v>
      </c>
      <c r="E63" s="89" t="str">
        <f>IF(A63="   ","   ",IF(A63='2a.  Simple Form Data Entry'!$G$21,'2a.  Simple Form Data Entry'!K$21,IF(A63='2a.  Simple Form Data Entry'!$G$22,'2a.  Simple Form Data Entry'!K$22,IF(A63='2a.  Simple Form Data Entry'!$G$23,'2a.  Simple Form Data Entry'!K$23,IF(A63='2a.  Simple Form Data Entry'!$G$24,'2a.  Simple Form Data Entry'!$K$24,IF(A63='2a.  Simple Form Data Entry'!G$25,'2a.  Simple Form Data Entry'!K$25,IF(A63='2a.  Simple Form Data Entry'!G$26,'2a.  Simple Form Data Entry'!K$26,"   ")))))))</f>
        <v xml:space="preserve">   </v>
      </c>
      <c r="F63" s="177" t="str">
        <f>IF(A63="   ","   ",IF(A63='2a.  Simple Form Data Entry'!$G$21,'2a.  Simple Form Data Entry'!L$21,IF(A63='2a.  Simple Form Data Entry'!$G$22,'2a.  Simple Form Data Entry'!L$22,IF(A63='2a.  Simple Form Data Entry'!$G$23,'2a.  Simple Form Data Entry'!L$23,IF(A63='2a.  Simple Form Data Entry'!$G$24,'2a.  Simple Form Data Entry'!$L$24,IF(A63='2a.  Simple Form Data Entry'!$G$25,'2a.  Simple Form Data Entry'!$L$25,IF(A63='2a.  Simple Form Data Entry'!$G$26,'2a.  Simple Form Data Entry'!$L$26,"   ")))))))</f>
        <v xml:space="preserve">   </v>
      </c>
      <c r="G63" s="79" t="str">
        <f>IF('2a.  Simple Form Data Entry'!I111="","   ",'2a.  Simple Form Data Entry'!I111)</f>
        <v xml:space="preserve"> </v>
      </c>
      <c r="H63" s="198"/>
      <c r="I63" s="48"/>
      <c r="J63" s="38"/>
      <c r="K63" s="38"/>
      <c r="L63" s="80">
        <f t="shared" si="8"/>
        <v>0</v>
      </c>
      <c r="M63" s="38"/>
      <c r="N63" s="38"/>
      <c r="O63" s="80">
        <f t="shared" si="9"/>
        <v>0</v>
      </c>
      <c r="P63" s="38"/>
      <c r="Q63" s="38"/>
      <c r="R63" s="80">
        <f t="shared" si="10"/>
        <v>0</v>
      </c>
      <c r="S63" s="39"/>
      <c r="T63" s="12"/>
    </row>
    <row r="64" spans="1:20" ht="13.5" customHeight="1" hidden="1">
      <c r="A64" s="19"/>
      <c r="B64" s="50" t="s">
        <v>21</v>
      </c>
      <c r="C64" s="20"/>
      <c r="D64" s="45"/>
      <c r="E64" s="45"/>
      <c r="F64" s="45"/>
      <c r="G64" s="45"/>
      <c r="H64" s="200" t="str">
        <f>IF('2a.  Simple Form Data Entry'!E113="","  ",'2a.  Simple Form Data Entry'!E113)</f>
        <v xml:space="preserve">  </v>
      </c>
      <c r="I64" s="81">
        <f>'2a.  Simple Form Data Entry'!N113</f>
        <v>0</v>
      </c>
      <c r="J64" s="81">
        <f>'2a.  Simple Form Data Entry'!G113</f>
        <v>0</v>
      </c>
      <c r="K64" s="81">
        <f>'2a.  Simple Form Data Entry'!H113</f>
        <v>0</v>
      </c>
      <c r="L64" s="80">
        <f t="shared" si="8"/>
        <v>0</v>
      </c>
      <c r="M64" s="81">
        <f>'2a.  Simple Form Data Entry'!I113</f>
        <v>0</v>
      </c>
      <c r="N64" s="81">
        <f>'2a.  Simple Form Data Entry'!J113</f>
        <v>0</v>
      </c>
      <c r="O64" s="80">
        <f t="shared" si="9"/>
        <v>0</v>
      </c>
      <c r="P64" s="81">
        <f>'2a.  Simple Form Data Entry'!K113</f>
        <v>0</v>
      </c>
      <c r="Q64" s="81">
        <f>'2a.  Simple Form Data Entry'!L113</f>
        <v>0</v>
      </c>
      <c r="R64" s="80">
        <f t="shared" si="10"/>
        <v>0</v>
      </c>
      <c r="S64" s="83">
        <f>'2a.  Simple Form Data Entry'!M113</f>
        <v>0</v>
      </c>
      <c r="T64" s="12"/>
    </row>
    <row r="65" spans="1:20" ht="13.5" customHeight="1" hidden="1">
      <c r="A65" s="19"/>
      <c r="B65" s="50" t="s">
        <v>25</v>
      </c>
      <c r="C65" s="20"/>
      <c r="D65" s="45"/>
      <c r="E65" s="45"/>
      <c r="F65" s="45"/>
      <c r="G65" s="45"/>
      <c r="H65" s="200" t="str">
        <f>IF('2a.  Simple Form Data Entry'!E114="","  ",'2a.  Simple Form Data Entry'!E114)</f>
        <v xml:space="preserve">  </v>
      </c>
      <c r="I65" s="81">
        <f>'2a.  Simple Form Data Entry'!N114</f>
        <v>0</v>
      </c>
      <c r="J65" s="81">
        <f>'2a.  Simple Form Data Entry'!G114</f>
        <v>0</v>
      </c>
      <c r="K65" s="81">
        <f>'2a.  Simple Form Data Entry'!H114</f>
        <v>0</v>
      </c>
      <c r="L65" s="80">
        <f t="shared" si="8"/>
        <v>0</v>
      </c>
      <c r="M65" s="81">
        <f>'2a.  Simple Form Data Entry'!I114</f>
        <v>0</v>
      </c>
      <c r="N65" s="81">
        <f>'2a.  Simple Form Data Entry'!J114</f>
        <v>0</v>
      </c>
      <c r="O65" s="80">
        <f t="shared" si="9"/>
        <v>0</v>
      </c>
      <c r="P65" s="81">
        <f>'2a.  Simple Form Data Entry'!K114</f>
        <v>0</v>
      </c>
      <c r="Q65" s="81">
        <f>'2a.  Simple Form Data Entry'!L114</f>
        <v>0</v>
      </c>
      <c r="R65" s="80">
        <f t="shared" si="10"/>
        <v>0</v>
      </c>
      <c r="S65" s="83">
        <f>'2a.  Simple Form Data Entry'!M114</f>
        <v>0</v>
      </c>
      <c r="T65" s="12"/>
    </row>
    <row r="66" spans="1:20" ht="13.5" customHeight="1" hidden="1">
      <c r="A66" s="19"/>
      <c r="B66" s="50" t="s">
        <v>53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8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9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0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395" t="s">
        <v>55</v>
      </c>
      <c r="C67" s="396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8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9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0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397" t="s">
        <v>56</v>
      </c>
      <c r="C68" s="398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8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9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0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5" t="s">
        <v>57</v>
      </c>
      <c r="C69" s="396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8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9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0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11" t="s">
        <v>26</v>
      </c>
      <c r="C70" s="412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8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9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0"/>
        <v>0</v>
      </c>
      <c r="S70" s="83">
        <f>'2a.  Simple Form Data Entry'!M119</f>
        <v>0</v>
      </c>
      <c r="T70" s="12"/>
    </row>
    <row r="71" spans="1:20" ht="13.5" hidden="1">
      <c r="A71" s="26"/>
      <c r="B71" s="27"/>
      <c r="C71" s="28" t="s">
        <v>12</v>
      </c>
      <c r="D71" s="29"/>
      <c r="E71" s="29"/>
      <c r="F71" s="29"/>
      <c r="G71" s="29"/>
      <c r="H71" s="201"/>
      <c r="I71" s="63">
        <f aca="true" t="shared" si="15" ref="I71:S71">SUM(I64:I70)</f>
        <v>0</v>
      </c>
      <c r="J71" s="63">
        <f t="shared" si="15"/>
        <v>0</v>
      </c>
      <c r="K71" s="63">
        <f t="shared" si="15"/>
        <v>0</v>
      </c>
      <c r="L71" s="80">
        <f t="shared" si="8"/>
        <v>0</v>
      </c>
      <c r="M71" s="63">
        <f t="shared" si="15"/>
        <v>0</v>
      </c>
      <c r="N71" s="63">
        <f t="shared" si="15"/>
        <v>0</v>
      </c>
      <c r="O71" s="80">
        <f t="shared" si="9"/>
        <v>0</v>
      </c>
      <c r="P71" s="63">
        <f aca="true" t="shared" si="16" ref="P71:Q71">SUM(P64:P70)</f>
        <v>0</v>
      </c>
      <c r="Q71" s="63">
        <f t="shared" si="16"/>
        <v>0</v>
      </c>
      <c r="R71" s="80">
        <f t="shared" si="10"/>
        <v>0</v>
      </c>
      <c r="S71" s="64">
        <f t="shared" si="15"/>
        <v>0</v>
      </c>
      <c r="T71" s="12"/>
    </row>
    <row r="72" spans="1:20" ht="3" customHeight="1" hidden="1">
      <c r="A72" s="57"/>
      <c r="B72" s="58"/>
      <c r="C72" s="2"/>
      <c r="D72" s="23"/>
      <c r="E72" s="23"/>
      <c r="F72" s="23"/>
      <c r="G72" s="23"/>
      <c r="H72" s="202"/>
      <c r="I72" s="59"/>
      <c r="J72" s="60"/>
      <c r="K72" s="60"/>
      <c r="L72" s="80">
        <f t="shared" si="8"/>
        <v>0</v>
      </c>
      <c r="M72" s="61"/>
      <c r="N72" s="60"/>
      <c r="O72" s="80">
        <f t="shared" si="9"/>
        <v>0</v>
      </c>
      <c r="P72" s="60"/>
      <c r="Q72" s="60"/>
      <c r="R72" s="80">
        <f t="shared" si="10"/>
        <v>0</v>
      </c>
      <c r="S72" s="62"/>
      <c r="T72" s="12"/>
    </row>
    <row r="73" spans="1:20" ht="13.5" hidden="1">
      <c r="A73" s="408" t="str">
        <f>IF('2a.  Simple Form Data Entry'!E122="","   ",'2a.  Simple Form Data Entry'!E122)</f>
        <v xml:space="preserve">   </v>
      </c>
      <c r="B73" s="409"/>
      <c r="C73" s="410"/>
      <c r="D73" s="177" t="str">
        <f>IF(A73="   ","   ",IF(A73='2a.  Simple Form Data Entry'!$G$21,'2a.  Simple Form Data Entry'!J$21,IF(A73='2a.  Simple Form Data Entry'!$G$22,'2a.  Simple Form Data Entry'!J$22,IF(A73='2a.  Simple Form Data Entry'!$G$23,'2a.  Simple Form Data Entry'!J$23,IF(A73='2a.  Simple Form Data Entry'!$G$24,'2a.  Simple Form Data Entry'!$J$24,IF(A73='2a.  Simple Form Data Entry'!$G$25,'2a.  Simple Form Data Entry'!J$25,IF(A73='2a.  Simple Form Data Entry'!$G$26,'2a.  Simple Form Data Entry'!J$26,"   ")))))))</f>
        <v xml:space="preserve">   </v>
      </c>
      <c r="E73" s="89" t="str">
        <f>IF(A73="   ","   ",IF(A73='2a.  Simple Form Data Entry'!$G$21,'2a.  Simple Form Data Entry'!K$21,IF(A73='2a.  Simple Form Data Entry'!$G$22,'2a.  Simple Form Data Entry'!K$22,IF(A73='2a.  Simple Form Data Entry'!$G$23,'2a.  Simple Form Data Entry'!K$23,IF(A73='2a.  Simple Form Data Entry'!$G$24,'2a.  Simple Form Data Entry'!$K$24,IF(A73='2a.  Simple Form Data Entry'!G$25,'2a.  Simple Form Data Entry'!K$25,IF(A73='2a.  Simple Form Data Entry'!G$26,'2a.  Simple Form Data Entry'!K$26,"   ")))))))</f>
        <v xml:space="preserve">   </v>
      </c>
      <c r="F73" s="177" t="str">
        <f>IF(A73="   ","   ",IF(A73='2a.  Simple Form Data Entry'!$G$21,'2a.  Simple Form Data Entry'!L$21,IF(A73='2a.  Simple Form Data Entry'!$G$22,'2a.  Simple Form Data Entry'!L$22,IF(A73='2a.  Simple Form Data Entry'!$G$23,'2a.  Simple Form Data Entry'!L$23,IF(A73='2a.  Simple Form Data Entry'!$G$24,'2a.  Simple Form Data Entry'!$L$24,IF(A73='2a.  Simple Form Data Entry'!$G$25,'2a.  Simple Form Data Entry'!$L$25,IF(A73='2a.  Simple Form Data Entry'!$G$26,'2a.  Simple Form Data Entry'!$L$26,"   ")))))))</f>
        <v xml:space="preserve">   </v>
      </c>
      <c r="G73" s="79" t="str">
        <f>IF('2a.  Simple Form Data Entry'!I122="","   ",'2a.  Simple Form Data Entry'!I122)</f>
        <v xml:space="preserve"> </v>
      </c>
      <c r="H73" s="198"/>
      <c r="I73" s="48"/>
      <c r="J73" s="38"/>
      <c r="K73" s="38"/>
      <c r="L73" s="80">
        <f t="shared" si="8"/>
        <v>0</v>
      </c>
      <c r="M73" s="38"/>
      <c r="N73" s="38"/>
      <c r="O73" s="80">
        <f t="shared" si="9"/>
        <v>0</v>
      </c>
      <c r="P73" s="38"/>
      <c r="Q73" s="38"/>
      <c r="R73" s="80">
        <f t="shared" si="10"/>
        <v>0</v>
      </c>
      <c r="S73" s="39"/>
      <c r="T73" s="12"/>
    </row>
    <row r="74" spans="1:20" ht="13.5" hidden="1">
      <c r="A74" s="19"/>
      <c r="B74" s="50" t="s">
        <v>21</v>
      </c>
      <c r="C74" s="20"/>
      <c r="D74" s="45"/>
      <c r="E74" s="45"/>
      <c r="F74" s="45"/>
      <c r="G74" s="45"/>
      <c r="H74" s="200" t="str">
        <f>IF('2a.  Simple Form Data Entry'!E124="","  ",'2a.  Simple Form Data Entry'!E124)</f>
        <v xml:space="preserve">  </v>
      </c>
      <c r="I74" s="81">
        <f>'2a.  Simple Form Data Entry'!N124</f>
        <v>0</v>
      </c>
      <c r="J74" s="81">
        <f>'2a.  Simple Form Data Entry'!G124</f>
        <v>0</v>
      </c>
      <c r="K74" s="81">
        <f>'2a.  Simple Form Data Entry'!H124</f>
        <v>0</v>
      </c>
      <c r="L74" s="80">
        <f t="shared" si="8"/>
        <v>0</v>
      </c>
      <c r="M74" s="81">
        <f>'2a.  Simple Form Data Entry'!I124</f>
        <v>0</v>
      </c>
      <c r="N74" s="81">
        <f>'2a.  Simple Form Data Entry'!J124</f>
        <v>0</v>
      </c>
      <c r="O74" s="80">
        <f t="shared" si="9"/>
        <v>0</v>
      </c>
      <c r="P74" s="81">
        <f>'2a.  Simple Form Data Entry'!K124</f>
        <v>0</v>
      </c>
      <c r="Q74" s="81">
        <f>'2a.  Simple Form Data Entry'!L124</f>
        <v>0</v>
      </c>
      <c r="R74" s="80">
        <f t="shared" si="10"/>
        <v>0</v>
      </c>
      <c r="S74" s="104">
        <f>'2a.  Simple Form Data Entry'!M124</f>
        <v>0</v>
      </c>
      <c r="T74" s="12"/>
    </row>
    <row r="75" spans="1:20" ht="13.5" hidden="1">
      <c r="A75" s="19"/>
      <c r="B75" s="50" t="s">
        <v>25</v>
      </c>
      <c r="C75" s="20"/>
      <c r="D75" s="45"/>
      <c r="E75" s="45"/>
      <c r="F75" s="45"/>
      <c r="G75" s="45"/>
      <c r="H75" s="200" t="str">
        <f>IF('2a.  Simple Form Data Entry'!E125="","  ",'2a.  Simple Form Data Entry'!E125)</f>
        <v xml:space="preserve">  </v>
      </c>
      <c r="I75" s="81">
        <f>'2a.  Simple Form Data Entry'!N125</f>
        <v>0</v>
      </c>
      <c r="J75" s="81">
        <f>'2a.  Simple Form Data Entry'!G125</f>
        <v>0</v>
      </c>
      <c r="K75" s="81">
        <f>'2a.  Simple Form Data Entry'!H125</f>
        <v>0</v>
      </c>
      <c r="L75" s="80">
        <f t="shared" si="8"/>
        <v>0</v>
      </c>
      <c r="M75" s="81">
        <f>'2a.  Simple Form Data Entry'!I125</f>
        <v>0</v>
      </c>
      <c r="N75" s="81">
        <f>'2a.  Simple Form Data Entry'!J125</f>
        <v>0</v>
      </c>
      <c r="O75" s="80">
        <f t="shared" si="9"/>
        <v>0</v>
      </c>
      <c r="P75" s="81">
        <f>'2a.  Simple Form Data Entry'!K125</f>
        <v>0</v>
      </c>
      <c r="Q75" s="81">
        <f>'2a.  Simple Form Data Entry'!L125</f>
        <v>0</v>
      </c>
      <c r="R75" s="80">
        <f t="shared" si="10"/>
        <v>0</v>
      </c>
      <c r="S75" s="104">
        <f>'2a.  Simple Form Data Entry'!M125</f>
        <v>0</v>
      </c>
      <c r="T75" s="12"/>
    </row>
    <row r="76" spans="1:20" ht="13.5" hidden="1">
      <c r="A76" s="19"/>
      <c r="B76" s="50" t="s">
        <v>53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8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9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0"/>
        <v>0</v>
      </c>
      <c r="S76" s="104">
        <f>'2a.  Simple Form Data Entry'!M126</f>
        <v>0</v>
      </c>
      <c r="T76" s="12"/>
    </row>
    <row r="77" spans="1:20" ht="13.5" hidden="1">
      <c r="A77" s="19"/>
      <c r="B77" s="395" t="s">
        <v>55</v>
      </c>
      <c r="C77" s="396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8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9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0"/>
        <v>0</v>
      </c>
      <c r="S77" s="104">
        <f>'2a.  Simple Form Data Entry'!M127</f>
        <v>0</v>
      </c>
      <c r="T77" s="12"/>
    </row>
    <row r="78" spans="1:20" ht="13.5" hidden="1">
      <c r="A78" s="19"/>
      <c r="B78" s="397" t="s">
        <v>56</v>
      </c>
      <c r="C78" s="398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8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9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0"/>
        <v>0</v>
      </c>
      <c r="S78" s="104">
        <f>'2a.  Simple Form Data Entry'!M128</f>
        <v>0</v>
      </c>
      <c r="T78" s="12"/>
    </row>
    <row r="79" spans="1:20" ht="13.5" hidden="1">
      <c r="A79" s="19"/>
      <c r="B79" s="395" t="s">
        <v>57</v>
      </c>
      <c r="C79" s="396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8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9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0"/>
        <v>0</v>
      </c>
      <c r="S79" s="104">
        <f>'2a.  Simple Form Data Entry'!M129</f>
        <v>0</v>
      </c>
      <c r="T79" s="12"/>
    </row>
    <row r="80" spans="1:20" ht="13.5" hidden="1">
      <c r="A80" s="19"/>
      <c r="B80" s="411" t="s">
        <v>26</v>
      </c>
      <c r="C80" s="412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8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9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0"/>
        <v>0</v>
      </c>
      <c r="S80" s="104">
        <f>'2a.  Simple Form Data Entry'!M130</f>
        <v>0</v>
      </c>
      <c r="T80" s="12"/>
    </row>
    <row r="81" spans="1:20" ht="13.5" hidden="1">
      <c r="A81" s="26"/>
      <c r="B81" s="27"/>
      <c r="C81" s="28" t="s">
        <v>12</v>
      </c>
      <c r="D81" s="29"/>
      <c r="E81" s="29"/>
      <c r="F81" s="29"/>
      <c r="G81" s="29"/>
      <c r="H81" s="201"/>
      <c r="I81" s="63">
        <f aca="true" t="shared" si="17" ref="I81:S81">SUM(I74:I80)</f>
        <v>0</v>
      </c>
      <c r="J81" s="63">
        <f t="shared" si="17"/>
        <v>0</v>
      </c>
      <c r="K81" s="63">
        <f t="shared" si="17"/>
        <v>0</v>
      </c>
      <c r="L81" s="80">
        <f t="shared" si="8"/>
        <v>0</v>
      </c>
      <c r="M81" s="63">
        <f t="shared" si="17"/>
        <v>0</v>
      </c>
      <c r="N81" s="63">
        <f t="shared" si="17"/>
        <v>0</v>
      </c>
      <c r="O81" s="80">
        <f t="shared" si="9"/>
        <v>0</v>
      </c>
      <c r="P81" s="63">
        <f aca="true" t="shared" si="18" ref="P81:Q81">SUM(P74:P80)</f>
        <v>0</v>
      </c>
      <c r="Q81" s="63">
        <f t="shared" si="18"/>
        <v>0</v>
      </c>
      <c r="R81" s="80">
        <f t="shared" si="10"/>
        <v>0</v>
      </c>
      <c r="S81" s="64">
        <f t="shared" si="17"/>
        <v>0</v>
      </c>
      <c r="T81" s="12"/>
    </row>
    <row r="82" spans="1:20" ht="3" customHeight="1" hidden="1">
      <c r="A82" s="57"/>
      <c r="B82" s="58"/>
      <c r="C82" s="2"/>
      <c r="D82" s="23"/>
      <c r="E82" s="23"/>
      <c r="F82" s="23"/>
      <c r="G82" s="23"/>
      <c r="H82" s="202"/>
      <c r="I82" s="59"/>
      <c r="J82" s="60"/>
      <c r="K82" s="60"/>
      <c r="L82" s="80">
        <f t="shared" si="8"/>
        <v>0</v>
      </c>
      <c r="M82" s="61"/>
      <c r="N82" s="60"/>
      <c r="O82" s="80">
        <f t="shared" si="9"/>
        <v>0</v>
      </c>
      <c r="P82" s="60"/>
      <c r="Q82" s="60"/>
      <c r="R82" s="80">
        <f t="shared" si="10"/>
        <v>0</v>
      </c>
      <c r="S82" s="62"/>
      <c r="T82" s="12"/>
    </row>
    <row r="83" spans="1:20" ht="13.5" hidden="1">
      <c r="A83" s="408" t="str">
        <f>IF('2a.  Simple Form Data Entry'!E133="","   ",'2a.  Simple Form Data Entry'!E133)</f>
        <v xml:space="preserve">   </v>
      </c>
      <c r="B83" s="409"/>
      <c r="C83" s="410"/>
      <c r="D83" s="177" t="str">
        <f>IF(A83="   ","   ",IF(A83='2a.  Simple Form Data Entry'!$G$21,'2a.  Simple Form Data Entry'!J$21,IF(A83='2a.  Simple Form Data Entry'!$G$22,'2a.  Simple Form Data Entry'!J$22,IF(A83='2a.  Simple Form Data Entry'!$G$23,'2a.  Simple Form Data Entry'!J$23,IF(A83='2a.  Simple Form Data Entry'!$G$24,'2a.  Simple Form Data Entry'!$J$24,IF(A83='2a.  Simple Form Data Entry'!$G$25,'2a.  Simple Form Data Entry'!J$25,IF(A83='2a.  Simple Form Data Entry'!$G$26,'2a.  Simple Form Data Entry'!J$26,"   ")))))))</f>
        <v xml:space="preserve">   </v>
      </c>
      <c r="E83" s="89" t="str">
        <f>IF(A83="   ","   ",IF(A83='2a.  Simple Form Data Entry'!$G$21,'2a.  Simple Form Data Entry'!K$21,IF(A83='2a.  Simple Form Data Entry'!$G$22,'2a.  Simple Form Data Entry'!K$22,IF(A83='2a.  Simple Form Data Entry'!$G$23,'2a.  Simple Form Data Entry'!K$23,IF(A83='2a.  Simple Form Data Entry'!$G$24,'2a.  Simple Form Data Entry'!$K$24,IF(A83='2a.  Simple Form Data Entry'!G$25,'2a.  Simple Form Data Entry'!K$25,IF(A83='2a.  Simple Form Data Entry'!G$26,'2a.  Simple Form Data Entry'!K$26,"   ")))))))</f>
        <v xml:space="preserve">   </v>
      </c>
      <c r="F83" s="177" t="str">
        <f>IF(A83="   ","   ",IF(A83='2a.  Simple Form Data Entry'!$G$21,'2a.  Simple Form Data Entry'!L$21,IF(A83='2a.  Simple Form Data Entry'!$G$22,'2a.  Simple Form Data Entry'!L$22,IF(A83='2a.  Simple Form Data Entry'!$G$23,'2a.  Simple Form Data Entry'!L$23,IF(A83='2a.  Simple Form Data Entry'!$G$24,'2a.  Simple Form Data Entry'!$L$24,IF(A83='2a.  Simple Form Data Entry'!$G$25,'2a.  Simple Form Data Entry'!$L$25,IF(A83='2a.  Simple Form Data Entry'!$G$26,'2a.  Simple Form Data Entry'!$L$26,"   ")))))))</f>
        <v xml:space="preserve">   </v>
      </c>
      <c r="G83" s="79" t="str">
        <f>IF('2a.  Simple Form Data Entry'!I133="","   ",'2a.  Simple Form Data Entry'!I133)</f>
        <v xml:space="preserve"> </v>
      </c>
      <c r="H83" s="198"/>
      <c r="I83" s="48"/>
      <c r="J83" s="38"/>
      <c r="K83" s="38"/>
      <c r="L83" s="80">
        <f t="shared" si="8"/>
        <v>0</v>
      </c>
      <c r="M83" s="38"/>
      <c r="N83" s="38"/>
      <c r="O83" s="80">
        <f t="shared" si="9"/>
        <v>0</v>
      </c>
      <c r="P83" s="38"/>
      <c r="Q83" s="38"/>
      <c r="R83" s="80">
        <f t="shared" si="10"/>
        <v>0</v>
      </c>
      <c r="S83" s="39"/>
      <c r="T83" s="12"/>
    </row>
    <row r="84" spans="1:20" ht="13.5" hidden="1">
      <c r="A84" s="19"/>
      <c r="B84" s="50" t="s">
        <v>21</v>
      </c>
      <c r="C84" s="20"/>
      <c r="D84" s="45"/>
      <c r="E84" s="45"/>
      <c r="F84" s="45"/>
      <c r="G84" s="45"/>
      <c r="H84" s="200" t="str">
        <f>IF('2a.  Simple Form Data Entry'!E135="","  ",'2a.  Simple Form Data Entry'!E135)</f>
        <v xml:space="preserve">  </v>
      </c>
      <c r="I84" s="81">
        <f>'2a.  Simple Form Data Entry'!N135</f>
        <v>0</v>
      </c>
      <c r="J84" s="81">
        <f>'2a.  Simple Form Data Entry'!G135</f>
        <v>0</v>
      </c>
      <c r="K84" s="81">
        <f>'2a.  Simple Form Data Entry'!H135</f>
        <v>0</v>
      </c>
      <c r="L84" s="80">
        <f t="shared" si="8"/>
        <v>0</v>
      </c>
      <c r="M84" s="81">
        <f>'2a.  Simple Form Data Entry'!I135</f>
        <v>0</v>
      </c>
      <c r="N84" s="81">
        <f>'2a.  Simple Form Data Entry'!J135</f>
        <v>0</v>
      </c>
      <c r="O84" s="80">
        <f t="shared" si="9"/>
        <v>0</v>
      </c>
      <c r="P84" s="81">
        <f>'2a.  Simple Form Data Entry'!K135</f>
        <v>0</v>
      </c>
      <c r="Q84" s="81">
        <f>'2a.  Simple Form Data Entry'!L135</f>
        <v>0</v>
      </c>
      <c r="R84" s="80">
        <f t="shared" si="10"/>
        <v>0</v>
      </c>
      <c r="S84" s="104">
        <f>'2a.  Simple Form Data Entry'!M135</f>
        <v>0</v>
      </c>
      <c r="T84" s="12"/>
    </row>
    <row r="85" spans="1:20" ht="13.5" hidden="1">
      <c r="A85" s="19"/>
      <c r="B85" s="50" t="s">
        <v>25</v>
      </c>
      <c r="C85" s="20"/>
      <c r="D85" s="45"/>
      <c r="E85" s="45"/>
      <c r="F85" s="45"/>
      <c r="G85" s="45"/>
      <c r="H85" s="200" t="str">
        <f>IF('2a.  Simple Form Data Entry'!E136="","  ",'2a.  Simple Form Data Entry'!E136)</f>
        <v xml:space="preserve">  </v>
      </c>
      <c r="I85" s="81">
        <f>'2a.  Simple Form Data Entry'!N136</f>
        <v>0</v>
      </c>
      <c r="J85" s="81">
        <f>'2a.  Simple Form Data Entry'!G136</f>
        <v>0</v>
      </c>
      <c r="K85" s="81">
        <f>'2a.  Simple Form Data Entry'!H136</f>
        <v>0</v>
      </c>
      <c r="L85" s="80">
        <f t="shared" si="8"/>
        <v>0</v>
      </c>
      <c r="M85" s="81">
        <f>'2a.  Simple Form Data Entry'!I136</f>
        <v>0</v>
      </c>
      <c r="N85" s="81">
        <f>'2a.  Simple Form Data Entry'!J136</f>
        <v>0</v>
      </c>
      <c r="O85" s="80">
        <f t="shared" si="9"/>
        <v>0</v>
      </c>
      <c r="P85" s="81">
        <f>'2a.  Simple Form Data Entry'!K136</f>
        <v>0</v>
      </c>
      <c r="Q85" s="81">
        <f>'2a.  Simple Form Data Entry'!L136</f>
        <v>0</v>
      </c>
      <c r="R85" s="80">
        <f t="shared" si="10"/>
        <v>0</v>
      </c>
      <c r="S85" s="104">
        <f>'2a.  Simple Form Data Entry'!M136</f>
        <v>0</v>
      </c>
      <c r="T85" s="12"/>
    </row>
    <row r="86" spans="1:20" ht="13.5" hidden="1">
      <c r="A86" s="19"/>
      <c r="B86" s="50" t="s">
        <v>53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8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9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0"/>
        <v>0</v>
      </c>
      <c r="S86" s="104">
        <f>'2a.  Simple Form Data Entry'!M137</f>
        <v>0</v>
      </c>
      <c r="T86" s="12"/>
    </row>
    <row r="87" spans="1:20" ht="13.5" hidden="1">
      <c r="A87" s="19"/>
      <c r="B87" s="395" t="s">
        <v>55</v>
      </c>
      <c r="C87" s="396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8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9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0"/>
        <v>0</v>
      </c>
      <c r="S87" s="104">
        <f>'2a.  Simple Form Data Entry'!M138</f>
        <v>0</v>
      </c>
      <c r="T87" s="12"/>
    </row>
    <row r="88" spans="1:20" ht="13.5" hidden="1">
      <c r="A88" s="19"/>
      <c r="B88" s="397" t="s">
        <v>56</v>
      </c>
      <c r="C88" s="398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8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9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0"/>
        <v>0</v>
      </c>
      <c r="S88" s="104">
        <f>'2a.  Simple Form Data Entry'!M139</f>
        <v>0</v>
      </c>
      <c r="T88" s="12"/>
    </row>
    <row r="89" spans="1:20" ht="13.5" hidden="1">
      <c r="A89" s="19"/>
      <c r="B89" s="395" t="s">
        <v>57</v>
      </c>
      <c r="C89" s="396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8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9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0"/>
        <v>0</v>
      </c>
      <c r="S89" s="104">
        <f>'2a.  Simple Form Data Entry'!M140</f>
        <v>0</v>
      </c>
      <c r="T89" s="12"/>
    </row>
    <row r="90" spans="1:20" ht="13.5" hidden="1">
      <c r="A90" s="19"/>
      <c r="B90" s="411" t="s">
        <v>26</v>
      </c>
      <c r="C90" s="412"/>
      <c r="D90" s="45"/>
      <c r="E90" s="45"/>
      <c r="F90" s="45"/>
      <c r="G90" s="45"/>
      <c r="H90" s="203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8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9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0"/>
        <v>0</v>
      </c>
      <c r="S90" s="104">
        <f>'2a.  Simple Form Data Entry'!M141</f>
        <v>0</v>
      </c>
      <c r="T90" s="12"/>
    </row>
    <row r="91" spans="1:20" ht="12.75" customHeight="1" hidden="1">
      <c r="A91" s="26"/>
      <c r="B91" s="27"/>
      <c r="C91" s="28" t="s">
        <v>12</v>
      </c>
      <c r="D91" s="29"/>
      <c r="E91" s="29"/>
      <c r="F91" s="29"/>
      <c r="G91" s="29"/>
      <c r="H91" s="204"/>
      <c r="I91" s="63">
        <f aca="true" t="shared" si="19" ref="I91:S91">SUM(I84:I90)</f>
        <v>0</v>
      </c>
      <c r="J91" s="63">
        <f t="shared" si="19"/>
        <v>0</v>
      </c>
      <c r="K91" s="63">
        <f t="shared" si="19"/>
        <v>0</v>
      </c>
      <c r="L91" s="80">
        <f t="shared" si="8"/>
        <v>0</v>
      </c>
      <c r="M91" s="63">
        <f t="shared" si="19"/>
        <v>0</v>
      </c>
      <c r="N91" s="63">
        <f t="shared" si="19"/>
        <v>0</v>
      </c>
      <c r="O91" s="80">
        <f t="shared" si="9"/>
        <v>0</v>
      </c>
      <c r="P91" s="63">
        <f aca="true" t="shared" si="20" ref="P91:Q91">SUM(P84:P90)</f>
        <v>0</v>
      </c>
      <c r="Q91" s="63">
        <f t="shared" si="20"/>
        <v>0</v>
      </c>
      <c r="R91" s="80">
        <f t="shared" si="10"/>
        <v>0</v>
      </c>
      <c r="S91" s="64">
        <f t="shared" si="19"/>
        <v>0</v>
      </c>
      <c r="T91" s="12"/>
    </row>
    <row r="92" spans="1:19" ht="3" customHeight="1" hidden="1">
      <c r="A92" s="30"/>
      <c r="B92" s="2"/>
      <c r="C92" s="2"/>
      <c r="D92" s="31"/>
      <c r="E92" s="31"/>
      <c r="F92" s="31"/>
      <c r="G92" s="32"/>
      <c r="H92" s="205"/>
      <c r="I92" s="33"/>
      <c r="J92" s="34"/>
      <c r="K92" s="34"/>
      <c r="L92" s="80">
        <f t="shared" si="8"/>
        <v>0</v>
      </c>
      <c r="M92" s="35"/>
      <c r="N92" s="34"/>
      <c r="O92" s="80">
        <f t="shared" si="9"/>
        <v>0</v>
      </c>
      <c r="P92" s="34"/>
      <c r="Q92" s="34"/>
      <c r="R92" s="80">
        <f t="shared" si="10"/>
        <v>0</v>
      </c>
      <c r="S92" s="36"/>
    </row>
    <row r="93" spans="1:20" ht="14.25" thickBot="1">
      <c r="A93" s="6"/>
      <c r="B93" s="7"/>
      <c r="C93" s="290" t="s">
        <v>6</v>
      </c>
      <c r="D93" s="8"/>
      <c r="E93" s="8"/>
      <c r="F93" s="8"/>
      <c r="G93" s="21"/>
      <c r="H93" s="206"/>
      <c r="I93" s="56">
        <f aca="true" t="shared" si="21" ref="I93:S93">I71+I61+I51+I41+I81+I91</f>
        <v>0</v>
      </c>
      <c r="J93" s="56">
        <f t="shared" si="21"/>
        <v>94578</v>
      </c>
      <c r="K93" s="56">
        <f t="shared" si="21"/>
        <v>0</v>
      </c>
      <c r="L93" s="56">
        <f t="shared" si="8"/>
        <v>94578</v>
      </c>
      <c r="M93" s="56">
        <f t="shared" si="21"/>
        <v>0</v>
      </c>
      <c r="N93" s="56">
        <f t="shared" si="21"/>
        <v>0</v>
      </c>
      <c r="O93" s="56">
        <f t="shared" si="9"/>
        <v>0</v>
      </c>
      <c r="P93" s="56">
        <f aca="true" t="shared" si="22" ref="P93:Q93">P71+P61+P51+P41+P81+P91</f>
        <v>0</v>
      </c>
      <c r="Q93" s="56">
        <f t="shared" si="22"/>
        <v>0</v>
      </c>
      <c r="R93" s="56">
        <f t="shared" si="10"/>
        <v>0</v>
      </c>
      <c r="S93" s="65">
        <f t="shared" si="21"/>
        <v>0</v>
      </c>
      <c r="T93" s="5"/>
    </row>
    <row r="94" spans="1:20" ht="3" customHeight="1" thickBot="1">
      <c r="A94" s="2"/>
      <c r="B94" s="2"/>
      <c r="C94" s="2"/>
      <c r="D94" s="2"/>
      <c r="E94" s="2"/>
      <c r="F94" s="2"/>
      <c r="G94" s="41"/>
      <c r="H94" s="41"/>
      <c r="I94" s="41"/>
      <c r="J94" s="42"/>
      <c r="K94" s="42"/>
      <c r="L94" s="42"/>
      <c r="M94" s="42"/>
      <c r="N94" s="42"/>
      <c r="O94" s="42"/>
      <c r="P94" s="42"/>
      <c r="Q94" s="42"/>
      <c r="R94" s="42"/>
      <c r="S94" s="5"/>
      <c r="T94" s="5"/>
    </row>
    <row r="95" spans="1:20" ht="22.5" customHeight="1" thickBot="1" thickTop="1">
      <c r="A95" s="436" t="s">
        <v>15</v>
      </c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5"/>
    </row>
    <row r="96" spans="1:20" ht="3" customHeight="1" thickTop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5.75">
      <c r="A97" s="37" t="s">
        <v>128</v>
      </c>
      <c r="B97" s="2"/>
      <c r="C97" s="2"/>
      <c r="D97" s="2"/>
      <c r="E97" s="2"/>
      <c r="F97" s="2"/>
      <c r="G97" s="41"/>
      <c r="H97" s="41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3" customHeight="1" thickBot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5" customHeight="1">
      <c r="A99" s="459" t="s">
        <v>18</v>
      </c>
      <c r="B99" s="460"/>
      <c r="C99" s="461"/>
      <c r="D99" s="421" t="s">
        <v>19</v>
      </c>
      <c r="E99" s="421" t="s">
        <v>5</v>
      </c>
      <c r="F99" s="413" t="s">
        <v>104</v>
      </c>
      <c r="G99" s="421" t="s">
        <v>11</v>
      </c>
      <c r="H99" s="432" t="s">
        <v>23</v>
      </c>
      <c r="I99" s="313"/>
      <c r="J99" s="190">
        <f>'2a.  Simple Form Data Entry'!G19</f>
        <v>2019</v>
      </c>
      <c r="K99" s="286">
        <f>'2a.  Simple Form Data Entry'!H153</f>
        <v>2020</v>
      </c>
      <c r="L99" s="415" t="str">
        <f>CONCATENATE(L24," Appropriation Change")</f>
        <v>2019 / 2020 Appropriation Change</v>
      </c>
      <c r="P99" s="42"/>
      <c r="Q99" s="312"/>
      <c r="R99" s="425" t="s">
        <v>137</v>
      </c>
      <c r="S99" s="426"/>
      <c r="T99" s="42"/>
    </row>
    <row r="100" spans="1:20" ht="27.75" customHeight="1" thickBot="1">
      <c r="A100" s="462"/>
      <c r="B100" s="463"/>
      <c r="C100" s="464"/>
      <c r="D100" s="422"/>
      <c r="E100" s="422"/>
      <c r="F100" s="414"/>
      <c r="G100" s="422"/>
      <c r="H100" s="433"/>
      <c r="I100" s="314"/>
      <c r="J100" s="191" t="s">
        <v>24</v>
      </c>
      <c r="K100" s="287" t="str">
        <f>'2a.  Simple Form Data Entry'!H154</f>
        <v>Allocation Change</v>
      </c>
      <c r="L100" s="416"/>
      <c r="P100" s="42"/>
      <c r="Q100" s="312"/>
      <c r="R100" s="427"/>
      <c r="S100" s="428"/>
      <c r="T100" s="42"/>
    </row>
    <row r="101" spans="1:20" ht="47.25" customHeight="1">
      <c r="A101" s="99" t="str">
        <f>IF('2a.  Simple Form Data Entry'!C155="","   ",'2a.  Simple Form Data Entry'!C155)</f>
        <v xml:space="preserve">   </v>
      </c>
      <c r="B101" s="78"/>
      <c r="C101" s="78"/>
      <c r="D101" s="177" t="str">
        <f>IF(A101="   ","   ",IF(A101='2a.  Simple Form Data Entry'!$G$21,'2a.  Simple Form Data Entry'!J$21,IF(A101='2a.  Simple Form Data Entry'!$G$22,'2a.  Simple Form Data Entry'!J$22,IF(A101='2a.  Simple Form Data Entry'!$G$23,'2a.  Simple Form Data Entry'!J$23,IF(A101='2a.  Simple Form Data Entry'!$G$24,'2a.  Simple Form Data Entry'!$J$24,IF(A101='2a.  Simple Form Data Entry'!$G$25,'2a.  Simple Form Data Entry'!J$25,IF(A101='2a.  Simple Form Data Entry'!$G$26,'2a.  Simple Form Data Entry'!J$26,"   ")))))))</f>
        <v xml:space="preserve">   </v>
      </c>
      <c r="E101" s="89" t="str">
        <f>IF(A101="   ","   ",IF(A101='2a.  Simple Form Data Entry'!$G$21,'2a.  Simple Form Data Entry'!K$21,IF(A101='2a.  Simple Form Data Entry'!$G$22,'2a.  Simple Form Data Entry'!K$22,IF(A101='2a.  Simple Form Data Entry'!$G$23,'2a.  Simple Form Data Entry'!K$23,IF(A101='2a.  Simple Form Data Entry'!$G$24,'2a.  Simple Form Data Entry'!$K$24,IF(A101='2a.  Simple Form Data Entry'!G$25,'2a.  Simple Form Data Entry'!K$25,IF(A101='2a.  Simple Form Data Entry'!G$26,'2a.  Simple Form Data Entry'!K$26,"   ")))))))</f>
        <v xml:space="preserve">   </v>
      </c>
      <c r="F101" s="177" t="str">
        <f>IF(A101="   ","   ",IF(A101='2a.  Simple Form Data Entry'!$G$21,'2a.  Simple Form Data Entry'!L$21,IF(A101='2a.  Simple Form Data Entry'!$G$22,'2a.  Simple Form Data Entry'!L$22,IF(A101='2a.  Simple Form Data Entry'!$G$23,'2a.  Simple Form Data Entry'!L$23,IF(A101='2a.  Simple Form Data Entry'!$G$24,'2a.  Simple Form Data Entry'!$L$24,IF(A101='2a.  Simple Form Data Entry'!G$25,'2a.  Simple Form Data Entry'!L$25,IF(A101='2a.  Simple Form Data Entry'!G$26,'2a.  Simple Form Data Entry'!L$26,"   ")))))))</f>
        <v xml:space="preserve">   </v>
      </c>
      <c r="G101" s="90" t="str">
        <f>IF('2a.  Simple Form Data Entry'!C155="","   ",'2a.  Simple Form Data Entry'!D155)</f>
        <v xml:space="preserve">   </v>
      </c>
      <c r="H101" s="197" t="str">
        <f>IF('2a.  Simple Form Data Entry'!F149="Y","The transaction was anticipated in the current budget; no supplemental appropriation is required.",IF(A101="","",IF('2a.  Simple Form Data Entry'!F150="Y","The cost of the transaction can be accommodated within existing appropriation authority; no supplemental appropriation is required",'2a.  Simple Form Data Entry'!E155)))</f>
        <v>The transaction was anticipated in the current budget; no supplemental appropriation is required.</v>
      </c>
      <c r="I101" s="315"/>
      <c r="J101" s="100">
        <f>'2a.  Simple Form Data Entry'!G155</f>
        <v>0</v>
      </c>
      <c r="K101" s="100">
        <f>'2a.  Simple Form Data Entry'!H155</f>
        <v>0</v>
      </c>
      <c r="L101" s="309">
        <f>J101+K101</f>
        <v>0</v>
      </c>
      <c r="P101" s="42"/>
      <c r="Q101" s="304"/>
      <c r="R101" s="423">
        <f>'2a.  Simple Form Data Entry'!J155</f>
        <v>0</v>
      </c>
      <c r="S101" s="424"/>
      <c r="T101" s="42"/>
    </row>
    <row r="102" spans="1:20" ht="13.5">
      <c r="A102" s="99" t="str">
        <f>IF('2a.  Simple Form Data Entry'!C156="","   ",'2a.  Simple Form Data Entry'!C156)</f>
        <v xml:space="preserve">   </v>
      </c>
      <c r="B102" s="75"/>
      <c r="C102" s="75"/>
      <c r="D102" s="177" t="str">
        <f>IF(A102="   ","   ",IF(A102='2a.  Simple Form Data Entry'!$G$21,'2a.  Simple Form Data Entry'!J$21,IF(A102='2a.  Simple Form Data Entry'!$G$22,'2a.  Simple Form Data Entry'!J$22,IF(A102='2a.  Simple Form Data Entry'!$G$23,'2a.  Simple Form Data Entry'!J$23,IF(A102='2a.  Simple Form Data Entry'!$G$24,'2a.  Simple Form Data Entry'!$J$24,IF(A102='2a.  Simple Form Data Entry'!$G$25,'2a.  Simple Form Data Entry'!J$25,IF(A102='2a.  Simple Form Data Entry'!$G$26,'2a.  Simple Form Data Entry'!J$26,"   ")))))))</f>
        <v xml:space="preserve">   </v>
      </c>
      <c r="E102" s="89" t="str">
        <f>IF(A102="   ","   ",IF(A102='2a.  Simple Form Data Entry'!$G$21,'2a.  Simple Form Data Entry'!K$21,IF(A102='2a.  Simple Form Data Entry'!$G$22,'2a.  Simple Form Data Entry'!K$22,IF(A102='2a.  Simple Form Data Entry'!$G$23,'2a.  Simple Form Data Entry'!K$23,IF(A102='2a.  Simple Form Data Entry'!$G$24,'2a.  Simple Form Data Entry'!$K$24,IF(A102='2a.  Simple Form Data Entry'!G$25,'2a.  Simple Form Data Entry'!K$25,IF(A102='2a.  Simple Form Data Entry'!G$26,'2a.  Simple Form Data Entry'!K$26,"   ")))))))</f>
        <v xml:space="preserve">   </v>
      </c>
      <c r="F102" s="177" t="str">
        <f>IF(A102="   ","   ",IF(A102='2a.  Simple Form Data Entry'!$G$21,'2a.  Simple Form Data Entry'!L$21,IF(A102='2a.  Simple Form Data Entry'!$G$22,'2a.  Simple Form Data Entry'!L$22,IF(A102='2a.  Simple Form Data Entry'!$G$23,'2a.  Simple Form Data Entry'!L$23,IF(A102='2a.  Simple Form Data Entry'!$G$24,'2a.  Simple Form Data Entry'!$L$24,IF(A102='2a.  Simple Form Data Entry'!G$25,'2a.  Simple Form Data Entry'!L$25,IF(A102='2a.  Simple Form Data Entry'!G$26,'2a.  Simple Form Data Entry'!L$26,"   ")))))))</f>
        <v xml:space="preserve">   </v>
      </c>
      <c r="G102" s="90" t="str">
        <f>IF('2a.  Simple Form Data Entry'!C156="","   ",'2a.  Simple Form Data Entry'!D156)</f>
        <v xml:space="preserve">   </v>
      </c>
      <c r="H102" s="200" t="str">
        <f>IF('2a.  Simple Form Data Entry'!E156=0,"  ",'2a.  Simple Form Data Entry'!E156)</f>
        <v xml:space="preserve">  </v>
      </c>
      <c r="I102" s="315"/>
      <c r="J102" s="82">
        <f>'2a.  Simple Form Data Entry'!G156</f>
        <v>0</v>
      </c>
      <c r="K102" s="82">
        <f>'2a.  Simple Form Data Entry'!H156</f>
        <v>0</v>
      </c>
      <c r="L102" s="309">
        <f aca="true" t="shared" si="23" ref="L102:L107">J102+K102</f>
        <v>0</v>
      </c>
      <c r="P102" s="42"/>
      <c r="Q102" s="311"/>
      <c r="R102" s="401">
        <f>'2a.  Simple Form Data Entry'!J156</f>
        <v>0</v>
      </c>
      <c r="S102" s="402"/>
      <c r="T102" s="42"/>
    </row>
    <row r="103" spans="1:20" ht="13.5">
      <c r="A103" s="99" t="str">
        <f>IF('2a.  Simple Form Data Entry'!C157="","   ",'2a.  Simple Form Data Entry'!C157)</f>
        <v xml:space="preserve">   </v>
      </c>
      <c r="B103" s="75"/>
      <c r="C103" s="75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200" t="str">
        <f>IF('2a.  Simple Form Data Entry'!E157=0,"  ",'2a.  Simple Form Data Entry'!E157)</f>
        <v xml:space="preserve">  </v>
      </c>
      <c r="I103" s="315"/>
      <c r="J103" s="82">
        <f>'2a.  Simple Form Data Entry'!G157</f>
        <v>0</v>
      </c>
      <c r="K103" s="82">
        <f>'2a.  Simple Form Data Entry'!H157</f>
        <v>0</v>
      </c>
      <c r="L103" s="309">
        <f t="shared" si="23"/>
        <v>0</v>
      </c>
      <c r="P103" s="42"/>
      <c r="Q103" s="304"/>
      <c r="R103" s="401">
        <f>'2a.  Simple Form Data Entry'!J157</f>
        <v>0</v>
      </c>
      <c r="S103" s="402"/>
      <c r="T103" s="42"/>
    </row>
    <row r="104" spans="1:20" ht="13.5" hidden="1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5"/>
      <c r="J104" s="82">
        <f>'2a.  Simple Form Data Entry'!G158</f>
        <v>0</v>
      </c>
      <c r="K104" s="82">
        <f>'2a.  Simple Form Data Entry'!H158</f>
        <v>0</v>
      </c>
      <c r="L104" s="309">
        <f t="shared" si="23"/>
        <v>0</v>
      </c>
      <c r="P104" s="42"/>
      <c r="Q104" s="304"/>
      <c r="R104" s="401">
        <f>'2a.  Simple Form Data Entry'!J158</f>
        <v>0</v>
      </c>
      <c r="S104" s="402"/>
      <c r="T104" s="42"/>
    </row>
    <row r="105" spans="1:20" ht="13.5" hidden="1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5"/>
      <c r="J105" s="82">
        <f>'2a.  Simple Form Data Entry'!G159</f>
        <v>0</v>
      </c>
      <c r="K105" s="82">
        <f>'2a.  Simple Form Data Entry'!H159</f>
        <v>0</v>
      </c>
      <c r="L105" s="309">
        <f t="shared" si="23"/>
        <v>0</v>
      </c>
      <c r="P105" s="42"/>
      <c r="Q105" s="304"/>
      <c r="R105" s="401">
        <f>'2a.  Simple Form Data Entry'!J159</f>
        <v>0</v>
      </c>
      <c r="S105" s="40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5"/>
      <c r="J106" s="82">
        <f>'2a.  Simple Form Data Entry'!G160</f>
        <v>0</v>
      </c>
      <c r="K106" s="82">
        <f>'2a.  Simple Form Data Entry'!H160</f>
        <v>0</v>
      </c>
      <c r="L106" s="309">
        <f t="shared" si="23"/>
        <v>0</v>
      </c>
      <c r="P106" s="42"/>
      <c r="Q106" s="304"/>
      <c r="R106" s="401">
        <f>'2a.  Simple Form Data Entry'!J160</f>
        <v>0</v>
      </c>
      <c r="S106" s="402"/>
      <c r="T106" s="42"/>
    </row>
    <row r="107" spans="1:20" ht="14.25" thickBot="1">
      <c r="A107" s="6"/>
      <c r="B107" s="7"/>
      <c r="C107" s="291" t="s">
        <v>4</v>
      </c>
      <c r="D107" s="43"/>
      <c r="E107" s="43"/>
      <c r="F107" s="43"/>
      <c r="G107" s="43"/>
      <c r="H107" s="207"/>
      <c r="I107" s="316"/>
      <c r="J107" s="66">
        <f>SUM(J101:J106)</f>
        <v>0</v>
      </c>
      <c r="K107" s="66">
        <f>SUM(K101:K106)</f>
        <v>0</v>
      </c>
      <c r="L107" s="310">
        <f t="shared" si="23"/>
        <v>0</v>
      </c>
      <c r="P107" s="42"/>
      <c r="Q107" s="305"/>
      <c r="R107" s="403">
        <f>SUM(R101:S105)</f>
        <v>0</v>
      </c>
      <c r="S107" s="404"/>
      <c r="T107" s="42"/>
    </row>
    <row r="108" spans="1:20" ht="3" customHeight="1">
      <c r="A108" s="2"/>
      <c r="B108" s="2"/>
      <c r="C108" s="2"/>
      <c r="D108" s="2"/>
      <c r="E108" s="2"/>
      <c r="F108" s="2"/>
      <c r="G108" s="41"/>
      <c r="H108" s="41"/>
      <c r="I108" s="41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 ht="13.5">
      <c r="A109" s="320" t="s">
        <v>30</v>
      </c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5"/>
    </row>
    <row r="110" spans="1:20" ht="13.5">
      <c r="A110" s="68" t="s">
        <v>112</v>
      </c>
      <c r="B110" s="429" t="s">
        <v>150</v>
      </c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5"/>
    </row>
    <row r="111" spans="1:20" ht="15" customHeight="1">
      <c r="A111" s="69" t="s">
        <v>52</v>
      </c>
      <c r="B111" s="430" t="s">
        <v>116</v>
      </c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5"/>
    </row>
    <row r="112" spans="1:20" ht="13.5">
      <c r="A112" s="69" t="s">
        <v>113</v>
      </c>
      <c r="B112" s="431" t="str">
        <f>IF(OR('2a.  Simple Form Data Entry'!D52="Y",'2a.  Simple Form Data Entry'!D54="Y"),CONCATENATE('2a.  Simple Form Data Entry'!E202,'2a.  Simple Form Data Entry'!E203),"This transaction does not require the use of fund balance or reallocated grant funding.")</f>
        <v>This transaction does not require the use of fund balance or reallocated grant funding.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5"/>
    </row>
    <row r="113" spans="1:20" ht="13.5" customHeight="1">
      <c r="A113" s="67" t="s">
        <v>114</v>
      </c>
      <c r="B113" s="420" t="str">
        <f>IF('2a.  Simple Form Data Entry'!F164="Y",'2a.  Simple Form Data Entry'!C193,CONCATENATE('2a.  Simple Form Data Entry'!C194,'2a.  Simple Form Data Entry'!C195,'2a.  Simple Form Data Entry'!C196,'2a.  Simple Form Data Entry'!C197,'2a.  Simple Form Data Entry'!C198))</f>
        <v>The transaction involves the sale of a property and the expenditures associated with this sale are limited to transaction costs.  No long-term expenditures requiring resource backing are associated with this transaction.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5"/>
    </row>
    <row r="114" spans="1:20" ht="16.5" customHeight="1">
      <c r="A114" s="67" t="s">
        <v>118</v>
      </c>
      <c r="B114" s="419" t="s">
        <v>111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5"/>
    </row>
    <row r="115" spans="1:20" ht="13.5">
      <c r="A115" s="67"/>
      <c r="B115" s="417" t="s">
        <v>184</v>
      </c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5"/>
    </row>
    <row r="116" spans="1:19" ht="13.5">
      <c r="A116" s="67"/>
      <c r="B116" s="417" t="s">
        <v>185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ht="13.5">
      <c r="A117" t="str">
        <f>IF('2a.  Simple Form Data Entry'!C178=""," ","6.")</f>
        <v xml:space="preserve"> </v>
      </c>
      <c r="B117" s="417" t="s">
        <v>186</v>
      </c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ht="29.25" customHeight="1">
      <c r="A118" s="69"/>
      <c r="B118" s="417" t="s">
        <v>187</v>
      </c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ht="13.5">
      <c r="A119" s="69"/>
      <c r="B119" s="418"/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6" ht="13.5">
      <c r="A120" s="69"/>
      <c r="D120" s="53"/>
      <c r="E120" s="49"/>
      <c r="F120" s="49"/>
    </row>
    <row r="121" spans="4:6" ht="12.75">
      <c r="D121" s="53"/>
      <c r="E121" s="49"/>
      <c r="F121" s="49"/>
    </row>
    <row r="122" spans="3:6" ht="12.75">
      <c r="C122" s="52"/>
      <c r="D122" s="53"/>
      <c r="E122" s="49"/>
      <c r="F122" s="49"/>
    </row>
    <row r="124" spans="3:7" ht="12.75">
      <c r="C124" s="473"/>
      <c r="D124" s="473"/>
      <c r="E124" s="473"/>
      <c r="F124" s="473"/>
      <c r="G124" s="473"/>
    </row>
    <row r="125" spans="3:7" ht="12.75">
      <c r="C125" s="473"/>
      <c r="D125" s="473"/>
      <c r="E125" s="473"/>
      <c r="F125" s="473"/>
      <c r="G125" s="473"/>
    </row>
    <row r="126" spans="3:7" ht="12.75">
      <c r="C126" s="473"/>
      <c r="D126" s="473"/>
      <c r="E126" s="473"/>
      <c r="F126" s="473"/>
      <c r="G126" s="473"/>
    </row>
    <row r="127" spans="3:7" ht="12.75">
      <c r="C127" s="473"/>
      <c r="D127" s="473"/>
      <c r="E127" s="473"/>
      <c r="F127" s="473"/>
      <c r="G127" s="473"/>
    </row>
    <row r="128" spans="3:7" ht="12.75">
      <c r="C128" s="473"/>
      <c r="D128" s="473"/>
      <c r="E128" s="473"/>
      <c r="F128" s="473"/>
      <c r="G128" s="473"/>
    </row>
    <row r="129" spans="3:8" ht="12.75">
      <c r="C129" s="473"/>
      <c r="D129" s="473"/>
      <c r="E129" s="473"/>
      <c r="F129" s="473"/>
      <c r="G129" s="473"/>
      <c r="H129" s="474"/>
    </row>
    <row r="130" spans="3:7" ht="12.75">
      <c r="C130" s="473"/>
      <c r="D130" s="473"/>
      <c r="E130" s="473"/>
      <c r="F130" s="473"/>
      <c r="G130" s="473"/>
    </row>
    <row r="131" spans="3:8" ht="12.75">
      <c r="C131" s="473"/>
      <c r="D131" s="473"/>
      <c r="E131" s="473"/>
      <c r="F131" s="473"/>
      <c r="G131" s="473"/>
      <c r="H131" s="474"/>
    </row>
    <row r="132" spans="3:7" ht="12.75">
      <c r="C132" s="473"/>
      <c r="D132" s="473"/>
      <c r="E132" s="473"/>
      <c r="F132" s="473"/>
      <c r="G132" s="473"/>
    </row>
    <row r="133" spans="4:8" ht="12.75">
      <c r="D133" s="474"/>
      <c r="F133" s="474"/>
      <c r="H133" s="474"/>
    </row>
  </sheetData>
  <mergeCells count="79">
    <mergeCell ref="B88:C88"/>
    <mergeCell ref="B90:C90"/>
    <mergeCell ref="A73:C73"/>
    <mergeCell ref="A83:C83"/>
    <mergeCell ref="A99:C100"/>
    <mergeCell ref="B77:C77"/>
    <mergeCell ref="B79:C79"/>
    <mergeCell ref="B80:C80"/>
    <mergeCell ref="B87:C87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5:S95"/>
    <mergeCell ref="B48:C48"/>
    <mergeCell ref="B49:C49"/>
    <mergeCell ref="B50:C50"/>
    <mergeCell ref="A3:S3"/>
    <mergeCell ref="B57:C57"/>
    <mergeCell ref="B58:C58"/>
    <mergeCell ref="A15:S15"/>
    <mergeCell ref="B89:C89"/>
    <mergeCell ref="B60:C60"/>
    <mergeCell ref="B78:C78"/>
    <mergeCell ref="A19:S19"/>
    <mergeCell ref="E17:G17"/>
    <mergeCell ref="A17:D17"/>
    <mergeCell ref="C10:S11"/>
    <mergeCell ref="B114:S114"/>
    <mergeCell ref="B113:S113"/>
    <mergeCell ref="D99:D100"/>
    <mergeCell ref="E99:E100"/>
    <mergeCell ref="G99:G100"/>
    <mergeCell ref="R101:S101"/>
    <mergeCell ref="R102:S102"/>
    <mergeCell ref="R99:S100"/>
    <mergeCell ref="B110:S110"/>
    <mergeCell ref="B111:S111"/>
    <mergeCell ref="B112:S112"/>
    <mergeCell ref="R103:S103"/>
    <mergeCell ref="R104:S104"/>
    <mergeCell ref="H99:H100"/>
    <mergeCell ref="R105:S105"/>
    <mergeCell ref="B118:S118"/>
    <mergeCell ref="B119:S119"/>
    <mergeCell ref="B115:S115"/>
    <mergeCell ref="B116:S116"/>
    <mergeCell ref="B117:S117"/>
    <mergeCell ref="R106:S106"/>
    <mergeCell ref="R107:S107"/>
    <mergeCell ref="A33:C33"/>
    <mergeCell ref="A43:C43"/>
    <mergeCell ref="A53:C53"/>
    <mergeCell ref="A63:C63"/>
    <mergeCell ref="B39:C39"/>
    <mergeCell ref="B40:C40"/>
    <mergeCell ref="B47:C47"/>
    <mergeCell ref="F99:F100"/>
    <mergeCell ref="L99:L100"/>
    <mergeCell ref="B67:C67"/>
    <mergeCell ref="B68:C68"/>
    <mergeCell ref="B59:C59"/>
    <mergeCell ref="B69:C69"/>
    <mergeCell ref="B70:C70"/>
    <mergeCell ref="A13:S13"/>
    <mergeCell ref="O17:S17"/>
    <mergeCell ref="B37:C37"/>
    <mergeCell ref="B38:C38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45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0" t="s">
        <v>126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2" t="s">
        <v>76</v>
      </c>
      <c r="E11" s="372"/>
      <c r="F11" s="37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4" t="s">
        <v>75</v>
      </c>
      <c r="E12" s="374"/>
      <c r="F12" s="375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4" t="s">
        <v>74</v>
      </c>
      <c r="E13" s="374"/>
      <c r="F13" s="375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74"/>
      <c r="F14" s="375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4" t="s">
        <v>72</v>
      </c>
      <c r="E15" s="374"/>
      <c r="F15" s="375"/>
      <c r="G15" s="332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4" t="s">
        <v>103</v>
      </c>
      <c r="E16" s="374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4" t="s">
        <v>69</v>
      </c>
      <c r="E17" s="374"/>
      <c r="F17" s="375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2" t="s">
        <v>70</v>
      </c>
      <c r="E18" s="372"/>
      <c r="F18" s="37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2" t="s">
        <v>139</v>
      </c>
      <c r="E19" s="372"/>
      <c r="F19" s="373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4" t="s">
        <v>34</v>
      </c>
      <c r="H20" s="364"/>
      <c r="I20" s="36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0" t="s">
        <v>125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1" t="s">
        <v>143</v>
      </c>
      <c r="D39" s="390" t="s">
        <v>144</v>
      </c>
      <c r="E39" s="390"/>
      <c r="F39" s="39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4" t="s">
        <v>134</v>
      </c>
      <c r="E43" s="385"/>
      <c r="F43" s="385"/>
      <c r="G43" s="385"/>
      <c r="H43" s="385"/>
      <c r="I43" s="38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7" t="s">
        <v>99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1" t="s">
        <v>20</v>
      </c>
      <c r="F57" s="371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382"/>
      <c r="F58" s="38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8" t="s">
        <v>84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1"/>
      <c r="D69" s="361"/>
      <c r="E69" s="361"/>
      <c r="F69" s="3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5" t="s">
        <v>86</v>
      </c>
      <c r="F72" s="365"/>
      <c r="G72" s="365"/>
      <c r="H72" s="365"/>
      <c r="I72" s="365"/>
      <c r="J72" s="365"/>
      <c r="K72" s="365"/>
      <c r="L72" s="365"/>
      <c r="M72" s="365"/>
      <c r="N72" s="181"/>
      <c r="O72" s="211"/>
    </row>
    <row r="73" spans="2:15" ht="14.25">
      <c r="B73" s="210"/>
      <c r="C73" s="268" t="s">
        <v>53</v>
      </c>
      <c r="D73" s="269"/>
      <c r="E73" s="365" t="s">
        <v>87</v>
      </c>
      <c r="F73" s="345"/>
      <c r="G73" s="345"/>
      <c r="H73" s="345"/>
      <c r="I73" s="345"/>
      <c r="J73" s="345"/>
      <c r="K73" s="345"/>
      <c r="L73" s="345"/>
      <c r="M73" s="345"/>
      <c r="N73" s="179"/>
      <c r="O73" s="211"/>
    </row>
    <row r="74" spans="2:15" ht="14.25">
      <c r="B74" s="210"/>
      <c r="C74" s="378" t="s">
        <v>55</v>
      </c>
      <c r="D74" s="378"/>
      <c r="E74" s="365" t="s">
        <v>88</v>
      </c>
      <c r="F74" s="345"/>
      <c r="G74" s="345"/>
      <c r="H74" s="345"/>
      <c r="I74" s="345"/>
      <c r="J74" s="345"/>
      <c r="K74" s="345"/>
      <c r="L74" s="345"/>
      <c r="M74" s="345"/>
      <c r="N74" s="179"/>
      <c r="O74" s="211"/>
    </row>
    <row r="75" spans="2:15" ht="14.25" customHeight="1">
      <c r="B75" s="210"/>
      <c r="C75" s="377" t="s">
        <v>56</v>
      </c>
      <c r="D75" s="377"/>
      <c r="E75" s="365" t="s">
        <v>89</v>
      </c>
      <c r="F75" s="365"/>
      <c r="G75" s="365"/>
      <c r="H75" s="365"/>
      <c r="I75" s="365"/>
      <c r="J75" s="365"/>
      <c r="K75" s="365"/>
      <c r="L75" s="365"/>
      <c r="M75" s="365"/>
      <c r="N75" s="181"/>
      <c r="O75" s="211"/>
    </row>
    <row r="76" spans="2:15" ht="14.25">
      <c r="B76" s="210"/>
      <c r="C76" s="378" t="s">
        <v>57</v>
      </c>
      <c r="D76" s="378"/>
      <c r="E76" s="365"/>
      <c r="F76" s="345"/>
      <c r="G76" s="345"/>
      <c r="H76" s="345"/>
      <c r="I76" s="345"/>
      <c r="J76" s="345"/>
      <c r="K76" s="345"/>
      <c r="L76" s="345"/>
      <c r="M76" s="345"/>
      <c r="N76" s="179"/>
      <c r="O76" s="211"/>
    </row>
    <row r="77" spans="2:15" ht="15" customHeight="1">
      <c r="B77" s="210"/>
      <c r="C77" s="379" t="s">
        <v>26</v>
      </c>
      <c r="D77" s="379"/>
      <c r="E77" s="365" t="s">
        <v>90</v>
      </c>
      <c r="F77" s="345"/>
      <c r="G77" s="345"/>
      <c r="H77" s="345"/>
      <c r="I77" s="345"/>
      <c r="J77" s="345"/>
      <c r="K77" s="345"/>
      <c r="L77" s="345"/>
      <c r="M77" s="34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1" t="s">
        <v>40</v>
      </c>
      <c r="D81" s="351"/>
      <c r="E81" s="352" t="s">
        <v>22</v>
      </c>
      <c r="F81" s="352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2" t="s">
        <v>55</v>
      </c>
      <c r="D85" s="36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6" t="s">
        <v>56</v>
      </c>
      <c r="D86" s="36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2" t="s">
        <v>57</v>
      </c>
      <c r="D87" s="36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8" t="s">
        <v>26</v>
      </c>
      <c r="D88" s="36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1" t="s">
        <v>40</v>
      </c>
      <c r="D92" s="351"/>
      <c r="E92" s="352" t="s">
        <v>22</v>
      </c>
      <c r="F92" s="352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2" t="s">
        <v>55</v>
      </c>
      <c r="D96" s="36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6" t="s">
        <v>56</v>
      </c>
      <c r="D97" s="36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2" t="s">
        <v>57</v>
      </c>
      <c r="D98" s="36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8" t="s">
        <v>26</v>
      </c>
      <c r="D99" s="36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1" t="s">
        <v>40</v>
      </c>
      <c r="D103" s="351"/>
      <c r="E103" s="352" t="s">
        <v>22</v>
      </c>
      <c r="F103" s="352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2" t="s">
        <v>55</v>
      </c>
      <c r="D107" s="36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6" t="s">
        <v>56</v>
      </c>
      <c r="D108" s="36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2" t="s">
        <v>57</v>
      </c>
      <c r="D109" s="36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8" t="s">
        <v>26</v>
      </c>
      <c r="D110" s="36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1" t="s">
        <v>40</v>
      </c>
      <c r="D114" s="351"/>
      <c r="E114" s="352" t="s">
        <v>22</v>
      </c>
      <c r="F114" s="352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5" t="s">
        <v>56</v>
      </c>
      <c r="D119" s="35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7" t="s">
        <v>26</v>
      </c>
      <c r="D121" s="35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1" t="s">
        <v>40</v>
      </c>
      <c r="D125" s="351"/>
      <c r="E125" s="352" t="s">
        <v>22</v>
      </c>
      <c r="F125" s="352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5" t="s">
        <v>56</v>
      </c>
      <c r="D130" s="35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7" t="s">
        <v>26</v>
      </c>
      <c r="D132" s="35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1" t="s">
        <v>40</v>
      </c>
      <c r="D136" s="351"/>
      <c r="E136" s="352" t="s">
        <v>22</v>
      </c>
      <c r="F136" s="352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5" t="s">
        <v>56</v>
      </c>
      <c r="D141" s="35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7" t="s">
        <v>26</v>
      </c>
      <c r="D143" s="35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5" t="s">
        <v>100</v>
      </c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179"/>
      <c r="O148" s="224"/>
      <c r="P148" s="225"/>
      <c r="Q148" s="225"/>
    </row>
    <row r="149" spans="2:17" ht="15" customHeight="1">
      <c r="B149" s="210"/>
      <c r="C149" s="345" t="s">
        <v>132</v>
      </c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9" t="s">
        <v>18</v>
      </c>
      <c r="D155" s="359" t="s">
        <v>39</v>
      </c>
      <c r="E155" s="349" t="s">
        <v>23</v>
      </c>
      <c r="F155" s="34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2"/>
      <c r="D156" s="352"/>
      <c r="E156" s="350"/>
      <c r="F156" s="35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4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4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4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4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4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4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9" t="s">
        <v>149</v>
      </c>
      <c r="G171" s="340"/>
      <c r="H171" s="340"/>
      <c r="I171" s="340"/>
      <c r="J171" s="340"/>
      <c r="K171" s="340"/>
      <c r="L171" s="340"/>
      <c r="M171" s="340"/>
      <c r="N171" s="34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5" t="s">
        <v>154</v>
      </c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179"/>
      <c r="O173" s="224"/>
    </row>
    <row r="174" spans="2:15" ht="34.5" customHeight="1" thickBot="1">
      <c r="B174" s="210"/>
      <c r="C174" s="342" t="s">
        <v>141</v>
      </c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4"/>
      <c r="O174" s="224"/>
    </row>
    <row r="175" spans="2:15" ht="34.5" customHeight="1" thickBot="1">
      <c r="B175" s="210"/>
      <c r="C175" s="346" t="s">
        <v>123</v>
      </c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8"/>
      <c r="O175" s="224"/>
    </row>
    <row r="176" spans="2:15" ht="34.5" customHeight="1" thickBot="1">
      <c r="B176" s="210"/>
      <c r="C176" s="346" t="s">
        <v>123</v>
      </c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8"/>
      <c r="O176" s="224"/>
    </row>
    <row r="177" spans="2:15" ht="34.5" customHeight="1" thickBot="1">
      <c r="B177" s="210"/>
      <c r="C177" s="346" t="s">
        <v>123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8"/>
      <c r="O177" s="224"/>
    </row>
    <row r="178" spans="2:15" ht="34.5" customHeight="1" thickBot="1">
      <c r="B178" s="210"/>
      <c r="C178" s="346" t="s">
        <v>123</v>
      </c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5" t="s">
        <v>140</v>
      </c>
      <c r="D180" s="345"/>
      <c r="E180" s="345"/>
      <c r="F180" s="345"/>
      <c r="G180" s="345"/>
      <c r="H180" s="345"/>
      <c r="I180" s="345"/>
      <c r="J180" s="345"/>
      <c r="K180" s="345"/>
      <c r="L180" s="345"/>
      <c r="M180" s="34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1" t="s">
        <v>31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1"/>
    </row>
    <row r="4" spans="1:20" ht="3" customHeight="1" thickBot="1" thickTop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1"/>
    </row>
    <row r="5" spans="1:19" ht="13.5">
      <c r="A5" s="456" t="s">
        <v>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5"/>
    </row>
    <row r="6" spans="1:20" ht="13.5">
      <c r="A6" s="452" t="s">
        <v>0</v>
      </c>
      <c r="B6" s="453"/>
      <c r="C6" s="451" t="str">
        <f>IF('2b.  Complex Form Data Entry'!G11="","   ",'2b.  Complex Form Data Entry'!G11)</f>
        <v xml:space="preserve">   </v>
      </c>
      <c r="D6" s="451"/>
      <c r="E6" s="451"/>
      <c r="F6" s="451"/>
      <c r="G6" s="451"/>
      <c r="H6" s="451"/>
      <c r="I6" s="451"/>
      <c r="J6" s="451"/>
      <c r="L6" s="293" t="s">
        <v>16</v>
      </c>
      <c r="M6" s="293"/>
      <c r="O6" s="72"/>
      <c r="Q6" s="72"/>
      <c r="R6" s="317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7" t="s">
        <v>152</v>
      </c>
      <c r="B7" s="448"/>
      <c r="C7" s="458" t="str">
        <f>IF('2b.  Complex Form Data Entry'!G12="","   ",'2b.  Complex Form Data Entry'!G12)</f>
        <v xml:space="preserve">   </v>
      </c>
      <c r="D7" s="458"/>
      <c r="E7" s="458"/>
      <c r="F7" s="458"/>
      <c r="G7" s="458"/>
      <c r="H7" s="458"/>
      <c r="I7" s="458"/>
      <c r="J7" s="458"/>
      <c r="L7" s="294" t="s">
        <v>27</v>
      </c>
      <c r="M7" s="294"/>
      <c r="P7" s="73"/>
      <c r="Q7" s="73"/>
      <c r="R7" s="318">
        <f>'2b.  Complex Form Data Entry'!G18</f>
        <v>0</v>
      </c>
      <c r="S7" s="54"/>
      <c r="T7" s="11"/>
    </row>
    <row r="8" spans="1:20" ht="13.5" customHeight="1">
      <c r="A8" s="449" t="s">
        <v>2</v>
      </c>
      <c r="B8" s="450"/>
      <c r="C8" s="292" t="str">
        <f>IF('2b.  Complex Form Data Entry'!G15="","   ",'2b.  Complex Form Data Entry'!G15)</f>
        <v xml:space="preserve">   </v>
      </c>
      <c r="E8" s="292"/>
      <c r="F8" s="450" t="s">
        <v>8</v>
      </c>
      <c r="G8" s="450"/>
      <c r="H8" s="327" t="str">
        <f>IF('2b.  Complex Form Data Entry'!G15=""," ",'2b.  Complex Form Data Entry'!G16)</f>
        <v xml:space="preserve"> </v>
      </c>
      <c r="I8" s="292"/>
      <c r="J8" s="292"/>
      <c r="L8" s="448" t="s">
        <v>10</v>
      </c>
      <c r="M8" s="448"/>
      <c r="N8" s="448"/>
      <c r="O8" s="448"/>
      <c r="P8" s="74"/>
      <c r="Q8" s="74"/>
      <c r="R8" s="292" t="str">
        <f>IF('2b.  Complex Form Data Entry'!G13="","   ",'2b.  Complex Form Data Entry'!G13)</f>
        <v xml:space="preserve">   </v>
      </c>
      <c r="S8" s="326"/>
      <c r="T8" s="11"/>
    </row>
    <row r="9" spans="1:20" ht="13.5" customHeight="1">
      <c r="A9" s="449" t="s">
        <v>3</v>
      </c>
      <c r="B9" s="450"/>
      <c r="C9" s="295"/>
      <c r="D9" s="292"/>
      <c r="E9" s="292"/>
      <c r="F9" s="450" t="s">
        <v>13</v>
      </c>
      <c r="G9" s="450"/>
      <c r="H9" s="292"/>
      <c r="I9" s="292"/>
      <c r="J9" s="292"/>
      <c r="L9" s="448" t="s">
        <v>9</v>
      </c>
      <c r="M9" s="448"/>
      <c r="N9" s="448"/>
      <c r="O9" s="448"/>
      <c r="P9" s="55"/>
      <c r="Q9" s="55"/>
      <c r="R9" s="292" t="str">
        <f>IF('2b.  Complex Form Data Entry'!G14="","   ",'2b.  Complex Form Data Entry'!G14)</f>
        <v xml:space="preserve">   </v>
      </c>
      <c r="S9" s="326"/>
      <c r="T9" s="11"/>
    </row>
    <row r="10" spans="1:20" ht="12.75">
      <c r="A10" s="328" t="s">
        <v>151</v>
      </c>
      <c r="B10" s="329"/>
      <c r="C10" s="442" t="str">
        <f>IF('2b.  Complex Form Data Entry'!G10=""," ",'2b.  Complex Form Data Entry'!G10)</f>
        <v xml:space="preserve"> 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3"/>
      <c r="T10" s="11"/>
    </row>
    <row r="11" spans="1:20" ht="13.5" thickBot="1">
      <c r="A11" s="330"/>
      <c r="B11" s="331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1" t="s">
        <v>14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1" t="s">
        <v>145</v>
      </c>
      <c r="B17" s="441"/>
      <c r="C17" s="441"/>
      <c r="D17" s="441"/>
      <c r="E17" s="465" t="str">
        <f>IF('2b.  Complex Form Data Entry'!G39="N","NA",'2b.  Complex Form Data Entry'!G40)</f>
        <v>NA</v>
      </c>
      <c r="F17" s="466"/>
      <c r="G17" s="467"/>
      <c r="H17" s="399" t="s">
        <v>153</v>
      </c>
      <c r="I17" s="400"/>
      <c r="J17" s="400"/>
      <c r="K17" s="400"/>
      <c r="L17" s="400"/>
      <c r="M17" s="400"/>
      <c r="N17" s="308"/>
      <c r="O17" s="465" t="str">
        <f>IF('2b.  Complex Form Data Entry'!G39="N","NA",'2b.  Complex Form Data Entry'!G41)</f>
        <v>NA</v>
      </c>
      <c r="P17" s="466"/>
      <c r="Q17" s="466"/>
      <c r="R17" s="466"/>
      <c r="S17" s="46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05" t="str">
        <f>IF('2b.  Complex Form Data Entry'!E80="","   ",'2b.  Complex Form Data Entry'!E80)</f>
        <v xml:space="preserve">   </v>
      </c>
      <c r="B35" s="406"/>
      <c r="C35" s="40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5" t="s">
        <v>55</v>
      </c>
      <c r="C39" s="396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7" t="s">
        <v>56</v>
      </c>
      <c r="C40" s="398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IF('2b.  Complex Form Data Entry'!E91="","   ",'2b.  Complex Form Data Entry'!E91)</f>
        <v xml:space="preserve">   </v>
      </c>
      <c r="B45" s="409"/>
      <c r="C45" s="410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7" t="s">
        <v>56</v>
      </c>
      <c r="C50" s="398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8" t="str">
        <f>IF('2b.  Complex Form Data Entry'!E102="","   ",'2b.  Complex Form Data Entry'!E102)</f>
        <v xml:space="preserve">   </v>
      </c>
      <c r="B55" s="409"/>
      <c r="C55" s="410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5" t="s">
        <v>55</v>
      </c>
      <c r="C59" s="396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7" t="s">
        <v>56</v>
      </c>
      <c r="C60" s="398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5" t="s">
        <v>57</v>
      </c>
      <c r="C61" s="396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1" t="s">
        <v>26</v>
      </c>
      <c r="C62" s="41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8" t="str">
        <f>IF('2b.  Complex Form Data Entry'!E113="","   ",'2b.  Complex Form Data Entry'!E113)</f>
        <v xml:space="preserve">   </v>
      </c>
      <c r="B65" s="409"/>
      <c r="C65" s="410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5" t="s">
        <v>55</v>
      </c>
      <c r="C69" s="396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7" t="s">
        <v>56</v>
      </c>
      <c r="C70" s="398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5" t="s">
        <v>57</v>
      </c>
      <c r="C71" s="396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1" t="s">
        <v>26</v>
      </c>
      <c r="C72" s="41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8" t="str">
        <f>IF('2b.  Complex Form Data Entry'!E124="","   ",'2b.  Complex Form Data Entry'!E124)</f>
        <v xml:space="preserve">   </v>
      </c>
      <c r="B75" s="409"/>
      <c r="C75" s="410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5" t="s">
        <v>55</v>
      </c>
      <c r="C79" s="396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7" t="s">
        <v>56</v>
      </c>
      <c r="C80" s="398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5" t="s">
        <v>57</v>
      </c>
      <c r="C81" s="396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1" t="s">
        <v>26</v>
      </c>
      <c r="C82" s="41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8" t="str">
        <f>IF('2b.  Complex Form Data Entry'!E135="","   ",'2b.  Complex Form Data Entry'!E135)</f>
        <v xml:space="preserve">   </v>
      </c>
      <c r="B85" s="409"/>
      <c r="C85" s="410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5" t="s">
        <v>55</v>
      </c>
      <c r="C89" s="396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7" t="s">
        <v>56</v>
      </c>
      <c r="C90" s="398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5" t="s">
        <v>57</v>
      </c>
      <c r="C91" s="396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1" t="s">
        <v>26</v>
      </c>
      <c r="C92" s="41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5" t="s">
        <v>133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1" t="s">
        <v>31</v>
      </c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1"/>
    </row>
    <row r="100" spans="1:20" ht="3" customHeight="1" thickBot="1" thickTop="1">
      <c r="A100" s="446"/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1"/>
    </row>
    <row r="101" spans="1:19" ht="13.5">
      <c r="A101" s="456" t="s">
        <v>7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5"/>
    </row>
    <row r="102" spans="1:20" ht="13.5">
      <c r="A102" s="452" t="s">
        <v>0</v>
      </c>
      <c r="B102" s="453"/>
      <c r="C102" s="451" t="str">
        <f>IF('2b.  Complex Form Data Entry'!G11="","   ",'2b.  Complex Form Data Entry'!G11)</f>
        <v xml:space="preserve">   </v>
      </c>
      <c r="D102" s="451"/>
      <c r="E102" s="451"/>
      <c r="F102" s="451"/>
      <c r="G102" s="451"/>
      <c r="H102" s="451"/>
      <c r="I102" s="451"/>
      <c r="J102" s="451"/>
      <c r="L102" s="293" t="s">
        <v>16</v>
      </c>
      <c r="M102" s="293"/>
      <c r="O102" s="72"/>
      <c r="Q102" s="72"/>
      <c r="R102" s="317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7" t="s">
        <v>152</v>
      </c>
      <c r="B103" s="448"/>
      <c r="C103" s="458" t="str">
        <f>IF('2b.  Complex Form Data Entry'!G12="","   ",'2b.  Complex Form Data Entry'!G12)</f>
        <v xml:space="preserve">   </v>
      </c>
      <c r="D103" s="458"/>
      <c r="E103" s="458"/>
      <c r="F103" s="458"/>
      <c r="G103" s="458"/>
      <c r="H103" s="458"/>
      <c r="I103" s="458"/>
      <c r="J103" s="458"/>
      <c r="L103" s="299" t="s">
        <v>27</v>
      </c>
      <c r="M103" s="299"/>
      <c r="P103" s="73"/>
      <c r="Q103" s="73"/>
      <c r="R103" s="318">
        <f>'2b.  Complex Form Data Entry'!G118</f>
        <v>0</v>
      </c>
      <c r="S103" s="54"/>
      <c r="T103" s="11"/>
    </row>
    <row r="104" spans="1:20" ht="13.5" customHeight="1">
      <c r="A104" s="449" t="s">
        <v>2</v>
      </c>
      <c r="B104" s="450"/>
      <c r="C104" s="298" t="str">
        <f>IF('2b.  Complex Form Data Entry'!G15="","   ",'2b.  Complex Form Data Entry'!G15)</f>
        <v xml:space="preserve">   </v>
      </c>
      <c r="E104" s="298"/>
      <c r="F104" s="450" t="s">
        <v>8</v>
      </c>
      <c r="G104" s="450"/>
      <c r="H104" s="327" t="str">
        <f>IF('2b.  Complex Form Data Entry'!G15=""," ",'2b.  Complex Form Data Entry'!G16)</f>
        <v xml:space="preserve"> </v>
      </c>
      <c r="I104" s="298"/>
      <c r="J104" s="298"/>
      <c r="L104" s="448" t="s">
        <v>10</v>
      </c>
      <c r="M104" s="448"/>
      <c r="N104" s="448"/>
      <c r="O104" s="448"/>
      <c r="P104" s="74"/>
      <c r="Q104" s="74"/>
      <c r="R104" s="298" t="str">
        <f>IF('2b.  Complex Form Data Entry'!G13="","   ",'2b.  Complex Form Data Entry'!G13)</f>
        <v xml:space="preserve">   </v>
      </c>
      <c r="S104" s="326"/>
      <c r="T104" s="11"/>
    </row>
    <row r="105" spans="1:20" ht="13.5" customHeight="1">
      <c r="A105" s="449" t="s">
        <v>3</v>
      </c>
      <c r="B105" s="450"/>
      <c r="C105" s="300"/>
      <c r="D105" s="298"/>
      <c r="E105" s="298"/>
      <c r="F105" s="450" t="s">
        <v>13</v>
      </c>
      <c r="G105" s="450"/>
      <c r="H105" s="298"/>
      <c r="I105" s="298"/>
      <c r="J105" s="298"/>
      <c r="L105" s="448" t="s">
        <v>9</v>
      </c>
      <c r="M105" s="448"/>
      <c r="N105" s="448"/>
      <c r="O105" s="448"/>
      <c r="P105" s="55"/>
      <c r="Q105" s="55"/>
      <c r="R105" s="298" t="str">
        <f>IF('2b.  Complex Form Data Entry'!G14="","   ",'2b.  Complex Form Data Entry'!G14)</f>
        <v xml:space="preserve">   </v>
      </c>
      <c r="S105" s="326"/>
      <c r="T105" s="11"/>
    </row>
    <row r="106" spans="1:20" ht="12.75">
      <c r="A106" s="328" t="s">
        <v>151</v>
      </c>
      <c r="B106" s="329"/>
      <c r="C106" s="442" t="str">
        <f>IF('2b.  Complex Form Data Entry'!G10=""," ",'2b.  Complex Form Data Entry'!G10)</f>
        <v xml:space="preserve"> </v>
      </c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3"/>
      <c r="T106" s="11"/>
    </row>
    <row r="107" spans="1:20" ht="13.5" thickBot="1">
      <c r="A107" s="330"/>
      <c r="B107" s="331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  <c r="R107" s="444"/>
      <c r="S107" s="445"/>
      <c r="T107" s="11"/>
    </row>
    <row r="108" spans="1:20" ht="18.75" customHeight="1" thickBot="1" thickTop="1">
      <c r="A108" s="436" t="s">
        <v>15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9" t="s">
        <v>18</v>
      </c>
      <c r="B112" s="460"/>
      <c r="C112" s="461"/>
      <c r="D112" s="421" t="s">
        <v>19</v>
      </c>
      <c r="E112" s="421" t="s">
        <v>5</v>
      </c>
      <c r="F112" s="413" t="s">
        <v>104</v>
      </c>
      <c r="G112" s="421" t="s">
        <v>11</v>
      </c>
      <c r="H112" s="432" t="s">
        <v>23</v>
      </c>
      <c r="I112" s="313"/>
      <c r="J112" s="190">
        <f>'2b.  Complex Form Data Entry'!G19</f>
        <v>2019</v>
      </c>
      <c r="K112" s="286">
        <f>'2b.  Complex Form Data Entry'!H155</f>
        <v>2020</v>
      </c>
      <c r="L112" s="415" t="str">
        <f>CONCATENATE(L34," Appropriation Change")</f>
        <v>2019 / 2020 Appropriation Change</v>
      </c>
      <c r="O112" s="303"/>
      <c r="P112" s="303"/>
      <c r="Q112" s="303"/>
      <c r="R112" s="425" t="s">
        <v>138</v>
      </c>
      <c r="S112" s="426"/>
      <c r="T112" s="42"/>
    </row>
    <row r="113" spans="1:20" ht="37.5" customHeight="1" thickBot="1">
      <c r="A113" s="462"/>
      <c r="B113" s="463"/>
      <c r="C113" s="464"/>
      <c r="D113" s="422"/>
      <c r="E113" s="422"/>
      <c r="F113" s="414"/>
      <c r="G113" s="422"/>
      <c r="H113" s="433"/>
      <c r="I113" s="314"/>
      <c r="J113" s="191" t="s">
        <v>24</v>
      </c>
      <c r="K113" s="287" t="str">
        <f>'2b.  Complex Form Data Entry'!H156</f>
        <v>Allocation Change</v>
      </c>
      <c r="L113" s="416"/>
      <c r="O113" s="303"/>
      <c r="P113" s="303"/>
      <c r="Q113" s="303"/>
      <c r="R113" s="427"/>
      <c r="S113" s="428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5"/>
      <c r="J114" s="100">
        <f>'2b.  Complex Form Data Entry'!G157</f>
        <v>0</v>
      </c>
      <c r="K114" s="100">
        <f>'2b.  Complex Form Data Entry'!H157</f>
        <v>0</v>
      </c>
      <c r="L114" s="309">
        <f>J114+K114</f>
        <v>0</v>
      </c>
      <c r="O114" s="304"/>
      <c r="P114" s="304"/>
      <c r="Q114" s="304"/>
      <c r="R114" s="469">
        <f>'2b.  Complex Form Data Entry'!J157</f>
        <v>0</v>
      </c>
      <c r="S114" s="470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5"/>
      <c r="J115" s="82">
        <f>'2b.  Complex Form Data Entry'!G158</f>
        <v>0</v>
      </c>
      <c r="K115" s="82">
        <f>'2b.  Complex Form Data Entry'!H158</f>
        <v>0</v>
      </c>
      <c r="L115" s="309">
        <f aca="true" t="shared" si="25" ref="L115:L120">J115+K115</f>
        <v>0</v>
      </c>
      <c r="O115" s="304"/>
      <c r="P115" s="304"/>
      <c r="Q115" s="304"/>
      <c r="R115" s="469">
        <f>'2b.  Complex Form Data Entry'!J158</f>
        <v>0</v>
      </c>
      <c r="S115" s="470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5"/>
      <c r="J116" s="82">
        <f>'2b.  Complex Form Data Entry'!G159</f>
        <v>0</v>
      </c>
      <c r="K116" s="82">
        <f>'2b.  Complex Form Data Entry'!H159</f>
        <v>0</v>
      </c>
      <c r="L116" s="309">
        <f t="shared" si="25"/>
        <v>0</v>
      </c>
      <c r="O116" s="304"/>
      <c r="P116" s="304"/>
      <c r="Q116" s="304"/>
      <c r="R116" s="469">
        <f>'2b.  Complex Form Data Entry'!J159</f>
        <v>0</v>
      </c>
      <c r="S116" s="470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5"/>
      <c r="J117" s="82">
        <f>'2b.  Complex Form Data Entry'!G160</f>
        <v>0</v>
      </c>
      <c r="K117" s="82">
        <f>'2b.  Complex Form Data Entry'!H160</f>
        <v>0</v>
      </c>
      <c r="L117" s="309">
        <f t="shared" si="25"/>
        <v>0</v>
      </c>
      <c r="O117" s="304"/>
      <c r="P117" s="304"/>
      <c r="Q117" s="304"/>
      <c r="R117" s="469">
        <f>'2b.  Complex Form Data Entry'!J160</f>
        <v>0</v>
      </c>
      <c r="S117" s="470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5"/>
      <c r="J118" s="82">
        <f>'2b.  Complex Form Data Entry'!G161</f>
        <v>0</v>
      </c>
      <c r="K118" s="82">
        <f>'2b.  Complex Form Data Entry'!H161</f>
        <v>0</v>
      </c>
      <c r="L118" s="309">
        <f t="shared" si="25"/>
        <v>0</v>
      </c>
      <c r="O118" s="304"/>
      <c r="P118" s="304"/>
      <c r="Q118" s="304"/>
      <c r="R118" s="469">
        <f>'2b.  Complex Form Data Entry'!J161</f>
        <v>0</v>
      </c>
      <c r="S118" s="470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5"/>
      <c r="J119" s="82">
        <f>'2b.  Complex Form Data Entry'!G162</f>
        <v>0</v>
      </c>
      <c r="K119" s="82">
        <f>'2b.  Complex Form Data Entry'!H162</f>
        <v>0</v>
      </c>
      <c r="L119" s="309">
        <f t="shared" si="25"/>
        <v>0</v>
      </c>
      <c r="O119" s="304"/>
      <c r="P119" s="304"/>
      <c r="Q119" s="304"/>
      <c r="R119" s="469">
        <f>'2b.  Complex Form Data Entry'!J162</f>
        <v>0</v>
      </c>
      <c r="S119" s="470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6"/>
      <c r="J120" s="66">
        <f>SUM(J114:J119)</f>
        <v>0</v>
      </c>
      <c r="K120" s="66">
        <f>SUM(K114:K119)</f>
        <v>0</v>
      </c>
      <c r="L120" s="310">
        <f t="shared" si="25"/>
        <v>0</v>
      </c>
      <c r="O120" s="305"/>
      <c r="P120" s="305"/>
      <c r="Q120" s="305"/>
      <c r="R120" s="471">
        <f>SUM(R114:S119)</f>
        <v>0</v>
      </c>
      <c r="S120" s="472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19" t="s">
        <v>142</v>
      </c>
      <c r="B123" s="434" t="str">
        <f>IF('2b.  Complex Form Data Entry'!G39="Y","See note 5 below.",'2b.  Complex Form Data Entry'!D43)</f>
        <v>An NPV analysis was not performed because …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5"/>
    </row>
    <row r="124" spans="1:20" ht="13.5">
      <c r="A124" s="68" t="s">
        <v>112</v>
      </c>
      <c r="B124" s="429" t="s">
        <v>150</v>
      </c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5"/>
    </row>
    <row r="125" spans="1:20" ht="14.25" customHeight="1">
      <c r="A125" s="69" t="s">
        <v>52</v>
      </c>
      <c r="B125" s="468" t="s">
        <v>116</v>
      </c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5"/>
    </row>
    <row r="126" spans="1:20" ht="16.5" customHeight="1">
      <c r="A126" s="69" t="s">
        <v>113</v>
      </c>
      <c r="B126" s="431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5"/>
    </row>
    <row r="127" spans="1:20" ht="14.25" customHeight="1">
      <c r="A127" s="67" t="s">
        <v>114</v>
      </c>
      <c r="B127" s="420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5"/>
    </row>
    <row r="128" spans="1:20" ht="16.5" customHeight="1">
      <c r="A128" s="67" t="s">
        <v>118</v>
      </c>
      <c r="B128" s="419" t="s">
        <v>111</v>
      </c>
      <c r="C128" s="419"/>
      <c r="D128" s="419"/>
      <c r="E128" s="419"/>
      <c r="F128" s="419"/>
      <c r="G128" s="419"/>
      <c r="H128" s="419"/>
      <c r="I128" s="419"/>
      <c r="J128" s="419"/>
      <c r="K128" s="419"/>
      <c r="L128" s="419"/>
      <c r="M128" s="419"/>
      <c r="N128" s="419"/>
      <c r="O128" s="419"/>
      <c r="P128" s="419"/>
      <c r="Q128" s="419"/>
      <c r="R128" s="419"/>
      <c r="S128" s="419"/>
      <c r="T128" s="5"/>
    </row>
    <row r="129" spans="1:19" ht="14.25" customHeight="1">
      <c r="A129" s="67"/>
      <c r="B129" s="418" t="str">
        <f>'2b.  Complex Form Data Entry'!C174</f>
        <v>-</v>
      </c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ht="13.5">
      <c r="A130" s="67"/>
      <c r="B130" s="418" t="str">
        <f>'2b.  Complex Form Data Entry'!C175</f>
        <v xml:space="preserve">- </v>
      </c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ht="12.75" customHeight="1">
      <c r="A131" s="67"/>
      <c r="B131" s="418" t="str">
        <f>'2b.  Complex Form Data Entry'!C176</f>
        <v xml:space="preserve">- </v>
      </c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ht="15" customHeight="1">
      <c r="A132" s="67"/>
      <c r="B132" s="418" t="str">
        <f>'2b.  Complex Form Data Entry'!C177</f>
        <v xml:space="preserve">- </v>
      </c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20" ht="13.5">
      <c r="A133" s="67"/>
      <c r="B133" s="418" t="str">
        <f>'2b.  Complex Form Data Entry'!C178</f>
        <v xml:space="preserve">- </v>
      </c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5"/>
    </row>
    <row r="134" spans="1:19" ht="13.5">
      <c r="A134" s="67"/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ht="13.5">
      <c r="A135" t="str">
        <f>IF('2b.  Complex Form Data Entry'!C181=""," ","6.")</f>
        <v xml:space="preserve"> 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ht="13.5">
      <c r="A136" s="69"/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ht="13.5">
      <c r="A137" s="69"/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cc811197-5a73-4d86-a206-c117da05ddaa"/>
    <ds:schemaRef ds:uri="http://schemas.microsoft.com/sharepoint/v3"/>
    <ds:schemaRef ds:uri="http://purl.org/dc/terms/"/>
    <ds:schemaRef ds:uri="http://schemas.openxmlformats.org/package/2006/metadata/core-properties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08dc21f-8940-46b7-9ee9-f86b439897b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4BB87D5-CE5A-412D-B0BC-B29AC6403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2020-01-09T16:50:35Z</cp:lastPrinted>
  <dcterms:created xsi:type="dcterms:W3CDTF">1999-06-02T23:29:55Z</dcterms:created>
  <dcterms:modified xsi:type="dcterms:W3CDTF">2020-01-09T17:15:47Z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64534198-ee42-447e-a1d3-8ccc2c3d96d0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TaskStatus">
    <vt:lpwstr>Section Drafting Package</vt:lpwstr>
  </property>
  <property fmtid="{D5CDD505-2E9C-101B-9397-08002B2CF9AE}" pid="9" name="StartDate">
    <vt:lpwstr>2019-09-10T10:12:34Z</vt:lpwstr>
  </property>
  <property fmtid="{D5CDD505-2E9C-101B-9397-08002B2CF9AE}" pid="10" name="Priority">
    <vt:lpwstr>(2) Normal</vt:lpwstr>
  </property>
</Properties>
</file>