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9690" windowHeight="2505" activeTab="0"/>
  </bookViews>
  <sheets>
    <sheet name="Fin Plan"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'Fin Plan'!$A$1:$E$57</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comments1.xml><?xml version="1.0" encoding="utf-8"?>
<comments xmlns="http://schemas.openxmlformats.org/spreadsheetml/2006/main">
  <authors>
    <author>Jerry M Hughs</author>
  </authors>
  <commentList>
    <comment ref="D8" authorId="0">
      <text>
        <r>
          <rPr>
            <b/>
            <sz val="8"/>
            <rFont val="Tahoma"/>
            <family val="0"/>
          </rPr>
          <t>Jerry M Hughs:</t>
        </r>
        <r>
          <rPr>
            <sz val="8"/>
            <rFont val="Tahoma"/>
            <family val="0"/>
          </rPr>
          <t xml:space="preserve">
Added revenue from Steve Cox</t>
        </r>
      </text>
    </comment>
    <comment ref="E8" authorId="0">
      <text>
        <r>
          <rPr>
            <b/>
            <sz val="8"/>
            <rFont val="Tahoma"/>
            <family val="0"/>
          </rPr>
          <t>Jerry M Hughs:</t>
        </r>
        <r>
          <rPr>
            <sz val="8"/>
            <rFont val="Tahoma"/>
            <family val="0"/>
          </rPr>
          <t xml:space="preserve">
Added revenue from Steve Cox</t>
        </r>
      </text>
    </comment>
    <comment ref="D10" authorId="0">
      <text>
        <r>
          <rPr>
            <b/>
            <sz val="8"/>
            <rFont val="Tahoma"/>
            <family val="0"/>
          </rPr>
          <t>Jerry M Hughs:</t>
        </r>
        <r>
          <rPr>
            <sz val="8"/>
            <rFont val="Tahoma"/>
            <family val="0"/>
          </rPr>
          <t xml:space="preserve">
Revenue from Steve Cox moved to Regional/Rural</t>
        </r>
      </text>
    </comment>
    <comment ref="E10" authorId="0">
      <text>
        <r>
          <rPr>
            <b/>
            <sz val="8"/>
            <rFont val="Tahoma"/>
            <family val="0"/>
          </rPr>
          <t>Jerry M Hughs:</t>
        </r>
        <r>
          <rPr>
            <sz val="8"/>
            <rFont val="Tahoma"/>
            <family val="0"/>
          </rPr>
          <t xml:space="preserve">
Revenue from Steve Cox moved to Regional/Rural</t>
        </r>
      </text>
    </comment>
    <comment ref="E15" authorId="0">
      <text>
        <r>
          <rPr>
            <b/>
            <sz val="8"/>
            <rFont val="Tahoma"/>
            <family val="0"/>
          </rPr>
          <t>Jerry M Hughs:</t>
        </r>
        <r>
          <rPr>
            <sz val="8"/>
            <rFont val="Tahoma"/>
            <family val="0"/>
          </rPr>
          <t xml:space="preserve">
Pari-mutuel tax receipt</t>
        </r>
      </text>
    </comment>
  </commentList>
</comments>
</file>

<file path=xl/sharedStrings.xml><?xml version="1.0" encoding="utf-8"?>
<sst xmlns="http://schemas.openxmlformats.org/spreadsheetml/2006/main" count="60" uniqueCount="57">
  <si>
    <t>Expenditures</t>
  </si>
  <si>
    <t>Revenues</t>
  </si>
  <si>
    <t>Category</t>
  </si>
  <si>
    <t xml:space="preserve">Beginning Fund Balance </t>
  </si>
  <si>
    <t>*  Expansion Levy Admin Fee</t>
  </si>
  <si>
    <t>*  SW 98th St. Corridor Maintenance</t>
  </si>
  <si>
    <t>*  Council Change - Restore King County Fair</t>
  </si>
  <si>
    <t>Total Revenues</t>
  </si>
  <si>
    <t>*  Labor Strategy Changes</t>
  </si>
  <si>
    <t>*  COLA Decrease</t>
  </si>
  <si>
    <t>*  Restore County Fair</t>
  </si>
  <si>
    <t>Total Expenditures</t>
  </si>
  <si>
    <t>Other Fund Transactions</t>
  </si>
  <si>
    <t>Total Other Fund Transactions</t>
  </si>
  <si>
    <t>Ending Fund Balance</t>
  </si>
  <si>
    <t>Designations and Reserves</t>
  </si>
  <si>
    <t>Total Designations and Reserves</t>
  </si>
  <si>
    <t>Ending Undesignated Fund Balance</t>
  </si>
  <si>
    <t>Financial Plan Notes:</t>
  </si>
  <si>
    <t xml:space="preserve">2009 Revised  </t>
  </si>
  <si>
    <t>2009 Estimated</t>
  </si>
  <si>
    <t xml:space="preserve">*  King County Aquatic Center Staffing Supplemental </t>
  </si>
  <si>
    <t xml:space="preserve">*  2008 to 2009 Encumbrance Carryover </t>
  </si>
  <si>
    <r>
      <t xml:space="preserve">2008 Actual </t>
    </r>
    <r>
      <rPr>
        <b/>
        <vertAlign val="superscript"/>
        <sz val="12"/>
        <rFont val="Times New Roman"/>
        <family val="1"/>
      </rPr>
      <t>1</t>
    </r>
  </si>
  <si>
    <r>
      <t>2009 Adopted</t>
    </r>
    <r>
      <rPr>
        <b/>
        <vertAlign val="superscript"/>
        <sz val="12"/>
        <rFont val="Times New Roman"/>
        <family val="1"/>
      </rPr>
      <t>2</t>
    </r>
  </si>
  <si>
    <t>*  Evergreen Pool Extension Supplemental</t>
  </si>
  <si>
    <t>2009 Parks and Recreation Division Financial Plan (Parks Levy Subfund 1451)</t>
  </si>
  <si>
    <r>
      <t xml:space="preserve">*  Levy Proceeds/Delinquent Levy Collections </t>
    </r>
    <r>
      <rPr>
        <vertAlign val="superscript"/>
        <sz val="12"/>
        <rFont val="Times New Roman"/>
        <family val="1"/>
      </rPr>
      <t>1,2</t>
    </r>
  </si>
  <si>
    <r>
      <t xml:space="preserve">*  Interest </t>
    </r>
    <r>
      <rPr>
        <vertAlign val="superscript"/>
        <sz val="12"/>
        <rFont val="Times New Roman"/>
        <family val="1"/>
      </rPr>
      <t>3,4</t>
    </r>
  </si>
  <si>
    <r>
      <t>*  Regional/Rural Business Revenues</t>
    </r>
    <r>
      <rPr>
        <vertAlign val="superscript"/>
        <sz val="12"/>
        <rFont val="Times New Roman"/>
        <family val="1"/>
      </rPr>
      <t xml:space="preserve"> 5</t>
    </r>
  </si>
  <si>
    <r>
      <t xml:space="preserve">*  UGA Business Revenues </t>
    </r>
    <r>
      <rPr>
        <vertAlign val="superscript"/>
        <sz val="12"/>
        <rFont val="Times New Roman"/>
        <family val="1"/>
      </rPr>
      <t>5,6</t>
    </r>
  </si>
  <si>
    <r>
      <t xml:space="preserve">*  GF Transfer for UGA </t>
    </r>
    <r>
      <rPr>
        <vertAlign val="superscript"/>
        <sz val="12"/>
        <rFont val="Times New Roman"/>
        <family val="1"/>
      </rPr>
      <t>6</t>
    </r>
  </si>
  <si>
    <r>
      <t xml:space="preserve">*  GF Transfer for Regional/Rural </t>
    </r>
    <r>
      <rPr>
        <vertAlign val="superscript"/>
        <sz val="12"/>
        <rFont val="Times New Roman"/>
        <family val="1"/>
      </rPr>
      <t>7</t>
    </r>
  </si>
  <si>
    <r>
      <t xml:space="preserve">*  CIP </t>
    </r>
    <r>
      <rPr>
        <vertAlign val="superscript"/>
        <sz val="12"/>
        <rFont val="Times New Roman"/>
        <family val="1"/>
      </rPr>
      <t>8</t>
    </r>
  </si>
  <si>
    <r>
      <t xml:space="preserve">*  Council Change - GF Funding Adjustments </t>
    </r>
    <r>
      <rPr>
        <vertAlign val="superscript"/>
        <sz val="12"/>
        <rFont val="Times New Roman"/>
        <family val="1"/>
      </rPr>
      <t>13</t>
    </r>
  </si>
  <si>
    <r>
      <t xml:space="preserve">*  Regional/Rural Expenditures </t>
    </r>
    <r>
      <rPr>
        <vertAlign val="superscript"/>
        <sz val="12"/>
        <rFont val="Times New Roman"/>
        <family val="1"/>
      </rPr>
      <t>5,9</t>
    </r>
  </si>
  <si>
    <r>
      <t xml:space="preserve">*  Urban Growth Area Expenditures  </t>
    </r>
    <r>
      <rPr>
        <vertAlign val="superscript"/>
        <sz val="12"/>
        <rFont val="Times New Roman"/>
        <family val="1"/>
      </rPr>
      <t>5,6</t>
    </r>
  </si>
  <si>
    <r>
      <t xml:space="preserve">*  CIP/Land Management Expenditures </t>
    </r>
    <r>
      <rPr>
        <vertAlign val="superscript"/>
        <sz val="12"/>
        <rFont val="Times New Roman"/>
        <family val="1"/>
      </rPr>
      <t>8</t>
    </r>
  </si>
  <si>
    <r>
      <t xml:space="preserve">*  CPG Expenditures </t>
    </r>
    <r>
      <rPr>
        <vertAlign val="superscript"/>
        <sz val="12"/>
        <rFont val="Times New Roman"/>
        <family val="1"/>
      </rPr>
      <t>12</t>
    </r>
  </si>
  <si>
    <r>
      <t xml:space="preserve">Estimated Underexpenditures </t>
    </r>
    <r>
      <rPr>
        <b/>
        <vertAlign val="superscript"/>
        <sz val="12"/>
        <rFont val="Times New Roman"/>
        <family val="1"/>
      </rPr>
      <t>10</t>
    </r>
  </si>
  <si>
    <t xml:space="preserve">*  </t>
  </si>
  <si>
    <r>
      <t xml:space="preserve">Target Fund Balance </t>
    </r>
    <r>
      <rPr>
        <b/>
        <vertAlign val="superscript"/>
        <sz val="12"/>
        <rFont val="Times New Roman"/>
        <family val="1"/>
      </rPr>
      <t>11</t>
    </r>
  </si>
  <si>
    <r>
      <t xml:space="preserve">1 </t>
    </r>
    <r>
      <rPr>
        <sz val="10"/>
        <rFont val="Times New Roman"/>
        <family val="1"/>
      </rPr>
      <t>Actuals are based on the 14th Month ARMS Reports.</t>
    </r>
  </si>
  <si>
    <r>
      <t>2</t>
    </r>
    <r>
      <rPr>
        <sz val="10"/>
        <rFont val="Times New Roman"/>
        <family val="1"/>
      </rPr>
      <t xml:space="preserve">  Levy Proceeds and Delinquent Levy Collections Forecast revised by OMB March 2009. </t>
    </r>
  </si>
  <si>
    <r>
      <t>3</t>
    </r>
    <r>
      <rPr>
        <sz val="10"/>
        <rFont val="Times New Roman"/>
        <family val="1"/>
      </rPr>
      <t xml:space="preserve">  Net Investment Income is calculated at 2.35% in 2009, with 12 basis point investment service fee deducted.</t>
    </r>
  </si>
  <si>
    <r>
      <t>4</t>
    </r>
    <r>
      <rPr>
        <sz val="10"/>
        <rFont val="Times New Roman"/>
        <family val="1"/>
      </rPr>
      <t xml:space="preserve">  2008 Net Investment Income includes -$25,746 of impaired investment loss.</t>
    </r>
  </si>
  <si>
    <r>
      <t>5</t>
    </r>
    <r>
      <rPr>
        <sz val="10"/>
        <rFont val="Times New Roman"/>
        <family val="1"/>
      </rPr>
      <t xml:space="preserve">  Regional/Rural and UGA Business Revenues and Expenditures assume 5% growth in 2009. These categories are tracked by the Parks Division.  </t>
    </r>
  </si>
  <si>
    <r>
      <t>6</t>
    </r>
    <r>
      <rPr>
        <sz val="10"/>
        <rFont val="Times New Roman"/>
        <family val="1"/>
      </rPr>
      <t xml:space="preserve">  The GF Transfer for UGA, along with UGA Business Revenues, are used to cover costs in the Urban Growth Area (UGA).  2008 Actuals reflect reductions due to the Benson Hill Annexation; 2009 Adopted includes decrease for the Evergreen Pool, which is in the Lifeboat.</t>
    </r>
  </si>
  <si>
    <r>
      <t>7</t>
    </r>
    <r>
      <rPr>
        <sz val="10"/>
        <rFont val="Times New Roman"/>
        <family val="1"/>
      </rPr>
      <t xml:space="preserve">  The GF transfer for Regional/Rural is to cover expenditure growth exceeding that forecast in 2008, enabling Parks to achieve Executive commitments and meet Target Fund Balance.</t>
    </r>
  </si>
  <si>
    <r>
      <t>8</t>
    </r>
    <r>
      <rPr>
        <sz val="10"/>
        <rFont val="Times New Roman"/>
        <family val="1"/>
      </rPr>
      <t xml:space="preserve">  CIP Revenues include transfers from Parks CIP Funds 3160, 3490 and 3581 to support Capital &amp; Land Management/Business Planning.  Note that some portion of CIP/Land Management/Business Planning Expenditures is associated with UGA facilities.  This is not backed by GF funds or business revenues and is not included in the UGA Expenditures.</t>
    </r>
  </si>
  <si>
    <r>
      <t>9</t>
    </r>
    <r>
      <rPr>
        <sz val="10"/>
        <rFont val="Times New Roman"/>
        <family val="1"/>
      </rPr>
      <t xml:space="preserve">  Regional/Rural Expenditures included an increase in 2008 to allow for improvements in maintenance (to pre-2002 levels) and an annual increment ($150,000, inflated at 5% annually) to provide for maintenance of anticipated additions to the division's inventory of trails and passive natural area parks.</t>
    </r>
  </si>
  <si>
    <r>
      <t>10</t>
    </r>
    <r>
      <rPr>
        <sz val="10"/>
        <rFont val="Times New Roman"/>
        <family val="1"/>
      </rPr>
      <t xml:space="preserve">  Estimated Underexpenditures equal 2% of Total Expenditures.  Estimated Underexpenditures include 2% Underexpenditure required for GF Transfer.</t>
    </r>
  </si>
  <si>
    <r>
      <t>11</t>
    </r>
    <r>
      <rPr>
        <sz val="10"/>
        <rFont val="Times New Roman"/>
        <family val="1"/>
      </rPr>
      <t xml:space="preserve">  Target Fund Balance reflects the level needed to ensure achieving a Target Fund Balance of 1/12th of Total Expenditures at the end of the levy in 2013. </t>
    </r>
  </si>
  <si>
    <r>
      <t>12</t>
    </r>
    <r>
      <rPr>
        <sz val="10"/>
        <rFont val="Times New Roman"/>
        <family val="1"/>
      </rPr>
      <t xml:space="preserve">  Partially funds Community Partnerships and Grants (CPG) program.  Additional funds are in Parks CIP.  In 2008, $200K support was shifted to the capital program, leaving $100K supported by Parks Operating, which continues in 2009 and the out years.</t>
    </r>
  </si>
  <si>
    <r>
      <t>13</t>
    </r>
    <r>
      <rPr>
        <sz val="10"/>
        <rFont val="Times New Roman"/>
        <family val="1"/>
      </rPr>
      <t xml:space="preserve"> Reduction of funds come from: reducing GF support for Steve Cox Park ($334,959) and Juanita Woodlands Park ($20,379) as they were recategorized from local urban parks to regional parks; GF savings associated with reduction of Cola and Furlough savings ($52,951); and GF subsidy of County Fair ($315,000). </t>
    </r>
  </si>
  <si>
    <t>*  2009 1st quarter supplemental</t>
  </si>
  <si>
    <t>*  PERS Savings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</si>
</sst>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 numFmtId="173" formatCode="_(* #,##0.000_);_(* \(#,##0.000\);_(* &quot;-&quot;???_);_(@_)"/>
    <numFmt numFmtId="174" formatCode="0_);\(0\)"/>
    <numFmt numFmtId="175" formatCode="#,##0.0"/>
    <numFmt numFmtId="176" formatCode="&quot;$&quot;#,##0"/>
    <numFmt numFmtId="177" formatCode="#,##0.0_);[Red]\(#,##0.0\)"/>
    <numFmt numFmtId="178" formatCode="#,##0;[Red]\(#,##0\)"/>
    <numFmt numFmtId="179" formatCode="#,##0;[Red]\(#,##0\);0"/>
    <numFmt numFmtId="180" formatCode="m/d/yy;@"/>
    <numFmt numFmtId="181" formatCode="_(* #,##0.000_);_(* \(#,##0.000\);_(* &quot;-&quot;??_);_(@_)"/>
    <numFmt numFmtId="182" formatCode="_(* #,##0.0000_);_(* \(#,##0.0000\);_(* &quot;-&quot;??_);_(@_)"/>
    <numFmt numFmtId="183" formatCode="General_)"/>
    <numFmt numFmtId="184" formatCode="&quot;$&quot;#,##0\ ;\(&quot;$&quot;#,##0\)"/>
    <numFmt numFmtId="185" formatCode="#,##0.0,;\(#,##0.0,\)"/>
    <numFmt numFmtId="186" formatCode="#,##0.0000_);\(#,##0.0000\)"/>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2"/>
    </font>
    <font>
      <sz val="9"/>
      <name val="Arial"/>
      <family val="2"/>
    </font>
    <font>
      <sz val="10"/>
      <name val="MS Sans Serif"/>
      <family val="0"/>
    </font>
    <font>
      <b/>
      <sz val="8"/>
      <name val="Arial"/>
      <family val="2"/>
    </font>
    <font>
      <b/>
      <sz val="8"/>
      <color indexed="10"/>
      <name val="Arial"/>
      <family val="0"/>
    </font>
    <font>
      <b/>
      <i/>
      <sz val="9"/>
      <name val="Arial"/>
      <family val="0"/>
    </font>
    <font>
      <sz val="10"/>
      <color indexed="8"/>
      <name val="ARIAL"/>
      <family val="0"/>
    </font>
    <font>
      <sz val="12"/>
      <name val="Arial"/>
      <family val="0"/>
    </font>
    <font>
      <sz val="6"/>
      <name val="Small Fonts"/>
      <family val="0"/>
    </font>
    <font>
      <sz val="12"/>
      <name val="Times New Roman"/>
      <family val="1"/>
    </font>
    <font>
      <b/>
      <sz val="12"/>
      <name val="Times New Roman"/>
      <family val="1"/>
    </font>
    <font>
      <b/>
      <vertAlign val="superscript"/>
      <sz val="12"/>
      <name val="Times New Roman"/>
      <family val="1"/>
    </font>
    <font>
      <b/>
      <sz val="10"/>
      <name val="Times New Roman"/>
      <family val="1"/>
    </font>
    <font>
      <sz val="10"/>
      <name val="Times New Roman"/>
      <family val="1"/>
    </font>
    <font>
      <vertAlign val="superscript"/>
      <sz val="10"/>
      <name val="Times New Roman"/>
      <family val="1"/>
    </font>
    <font>
      <u val="single"/>
      <sz val="12"/>
      <name val="Times New Roman"/>
      <family val="1"/>
    </font>
    <font>
      <b/>
      <sz val="8"/>
      <name val="Tahoma"/>
      <family val="0"/>
    </font>
    <font>
      <sz val="8"/>
      <name val="Tahoma"/>
      <family val="0"/>
    </font>
    <font>
      <vertAlign val="superscript"/>
      <sz val="12"/>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8">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s>
  <cellStyleXfs count="51">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37" fontId="6" fillId="0" borderId="0">
      <alignment/>
      <protection/>
    </xf>
    <xf numFmtId="0" fontId="8" fillId="0" borderId="0">
      <alignment/>
      <protection/>
    </xf>
    <xf numFmtId="183" fontId="9" fillId="0" borderId="0">
      <alignment/>
      <protection/>
    </xf>
    <xf numFmtId="165" fontId="9" fillId="0" borderId="0">
      <alignment/>
      <protection/>
    </xf>
    <xf numFmtId="183" fontId="10" fillId="0" borderId="0">
      <alignment horizontal="center"/>
      <protection/>
    </xf>
    <xf numFmtId="0" fontId="6" fillId="0" borderId="1" applyNumberFormat="0" applyFont="0" applyAlignment="0">
      <protection/>
    </xf>
    <xf numFmtId="0" fontId="7" fillId="0" borderId="0">
      <alignment horizontal="center"/>
      <protection/>
    </xf>
    <xf numFmtId="183" fontId="11" fillId="0" borderId="0">
      <alignment horizontal="center"/>
      <protection/>
    </xf>
    <xf numFmtId="0" fontId="6" fillId="0" borderId="2"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13" fillId="0" borderId="0" applyFont="0" applyFill="0" applyBorder="0" applyAlignment="0" applyProtection="0"/>
    <xf numFmtId="0" fontId="13" fillId="0" borderId="0" applyFont="0" applyFill="0" applyBorder="0" applyAlignment="0" applyProtection="0"/>
    <xf numFmtId="2" fontId="13" fillId="0" borderId="0" applyFont="0" applyFill="0" applyBorder="0" applyAlignment="0" applyProtection="0"/>
    <xf numFmtId="0" fontId="4" fillId="0" borderId="0" applyNumberFormat="0" applyFill="0" applyBorder="0" applyAlignment="0" applyProtection="0"/>
    <xf numFmtId="37" fontId="14" fillId="0" borderId="0" applyFill="0" applyBorder="0" applyAlignment="0" applyProtection="0"/>
    <xf numFmtId="0" fontId="9" fillId="0" borderId="1" applyNumberFormat="0" applyFont="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2" applyNumberFormat="0" applyFont="0" applyAlignment="0">
      <protection/>
    </xf>
    <xf numFmtId="0" fontId="6" fillId="0" borderId="0" applyNumberFormat="0" applyFont="0" applyAlignment="0">
      <protection/>
    </xf>
    <xf numFmtId="1" fontId="7" fillId="0" borderId="0">
      <alignment horizontal="center"/>
      <protection/>
    </xf>
    <xf numFmtId="37" fontId="7" fillId="0" borderId="0">
      <alignment/>
      <protection/>
    </xf>
    <xf numFmtId="37" fontId="15" fillId="0" borderId="0">
      <alignment/>
      <protection/>
    </xf>
    <xf numFmtId="37" fontId="15" fillId="0" borderId="0">
      <alignment/>
      <protection/>
    </xf>
    <xf numFmtId="9" fontId="0" fillId="0" borderId="0" applyFont="0" applyFill="0" applyBorder="0" applyAlignment="0" applyProtection="0"/>
    <xf numFmtId="0" fontId="8" fillId="0" borderId="0" applyNumberFormat="0" applyFont="0" applyFill="0" applyBorder="0" applyAlignment="0" applyProtection="0"/>
    <xf numFmtId="165" fontId="9" fillId="2" borderId="3">
      <alignment/>
      <protection/>
    </xf>
    <xf numFmtId="165" fontId="9" fillId="2" borderId="4">
      <alignment/>
      <protection/>
    </xf>
    <xf numFmtId="165" fontId="9" fillId="0" borderId="5">
      <alignment/>
      <protection/>
    </xf>
    <xf numFmtId="185" fontId="7" fillId="0" borderId="0">
      <alignment/>
      <protection/>
    </xf>
    <xf numFmtId="0" fontId="13" fillId="0" borderId="6" applyNumberFormat="0" applyFont="0" applyFill="0" applyAlignment="0" applyProtection="0"/>
  </cellStyleXfs>
  <cellXfs count="55">
    <xf numFmtId="0" fontId="0" fillId="0" borderId="0" xfId="0" applyAlignment="1">
      <alignment/>
    </xf>
    <xf numFmtId="165" fontId="15" fillId="0" borderId="7" xfId="24" applyNumberFormat="1" applyFont="1" applyFill="1" applyBorder="1" applyAlignment="1">
      <alignment/>
    </xf>
    <xf numFmtId="165" fontId="16" fillId="0" borderId="8" xfId="24" applyNumberFormat="1" applyFont="1" applyFill="1" applyBorder="1" applyAlignment="1">
      <alignment/>
    </xf>
    <xf numFmtId="165" fontId="16" fillId="0" borderId="9" xfId="24" applyNumberFormat="1" applyFont="1" applyFill="1" applyBorder="1" applyAlignment="1">
      <alignment/>
    </xf>
    <xf numFmtId="165" fontId="15" fillId="0" borderId="10" xfId="24" applyNumberFormat="1" applyFont="1" applyFill="1" applyBorder="1" applyAlignment="1">
      <alignment/>
    </xf>
    <xf numFmtId="165" fontId="15" fillId="0" borderId="11" xfId="24" applyNumberFormat="1" applyFont="1" applyBorder="1" applyAlignment="1">
      <alignment/>
    </xf>
    <xf numFmtId="37" fontId="15" fillId="0" borderId="12" xfId="43" applyFont="1" applyFill="1" applyBorder="1" applyAlignment="1">
      <alignment horizontal="left"/>
      <protection/>
    </xf>
    <xf numFmtId="165" fontId="15" fillId="0" borderId="10" xfId="24" applyNumberFormat="1" applyFont="1" applyBorder="1" applyAlignment="1">
      <alignment/>
    </xf>
    <xf numFmtId="37" fontId="15" fillId="0" borderId="7" xfId="43" applyFont="1" applyFill="1" applyBorder="1" applyAlignment="1">
      <alignment horizontal="left"/>
      <protection/>
    </xf>
    <xf numFmtId="37" fontId="15" fillId="0" borderId="7" xfId="43" applyFont="1" applyFill="1" applyBorder="1" applyAlignment="1">
      <alignment horizontal="left" wrapText="1"/>
      <protection/>
    </xf>
    <xf numFmtId="0" fontId="13" fillId="0" borderId="0" xfId="0" applyFont="1" applyBorder="1" applyAlignment="1">
      <alignment horizontal="center"/>
    </xf>
    <xf numFmtId="0" fontId="13" fillId="0" borderId="0" xfId="0" applyFont="1" applyBorder="1" applyAlignment="1">
      <alignment horizontal="left"/>
    </xf>
    <xf numFmtId="37" fontId="16" fillId="0" borderId="13" xfId="42" applyFont="1" applyBorder="1" applyAlignment="1">
      <alignment horizontal="left" wrapText="1"/>
      <protection/>
    </xf>
    <xf numFmtId="37" fontId="21" fillId="0" borderId="0" xfId="42" applyFont="1" applyBorder="1" applyAlignment="1">
      <alignment horizontal="left" wrapText="1"/>
      <protection/>
    </xf>
    <xf numFmtId="37" fontId="15" fillId="0" borderId="0" xfId="42" applyFont="1" applyBorder="1" applyAlignment="1">
      <alignment horizontal="centerContinuous" wrapText="1"/>
      <protection/>
    </xf>
    <xf numFmtId="37" fontId="16" fillId="3" borderId="14" xfId="42" applyFont="1" applyFill="1" applyBorder="1" applyAlignment="1" applyProtection="1">
      <alignment horizontal="left" wrapText="1"/>
      <protection/>
    </xf>
    <xf numFmtId="37" fontId="16" fillId="3" borderId="9" xfId="42" applyFont="1" applyFill="1" applyBorder="1" applyAlignment="1">
      <alignment horizontal="center" wrapText="1"/>
      <protection/>
    </xf>
    <xf numFmtId="37" fontId="16" fillId="3" borderId="15" xfId="42" applyFont="1" applyFill="1" applyBorder="1" applyAlignment="1">
      <alignment horizontal="center" wrapText="1"/>
      <protection/>
    </xf>
    <xf numFmtId="37" fontId="16" fillId="3" borderId="16" xfId="42" applyFont="1" applyFill="1" applyBorder="1" applyAlignment="1">
      <alignment horizontal="center" wrapText="1"/>
      <protection/>
    </xf>
    <xf numFmtId="37" fontId="16" fillId="3" borderId="17" xfId="42" applyFont="1" applyFill="1" applyBorder="1" applyAlignment="1">
      <alignment horizontal="center" wrapText="1"/>
      <protection/>
    </xf>
    <xf numFmtId="37" fontId="16" fillId="0" borderId="9" xfId="42" applyFont="1" applyFill="1" applyBorder="1" applyAlignment="1">
      <alignment horizontal="left"/>
      <protection/>
    </xf>
    <xf numFmtId="165" fontId="16" fillId="0" borderId="13" xfId="24" applyNumberFormat="1" applyFont="1" applyFill="1" applyBorder="1" applyAlignment="1">
      <alignment/>
    </xf>
    <xf numFmtId="37" fontId="16" fillId="0" borderId="9" xfId="0" applyNumberFormat="1" applyFont="1" applyFill="1" applyBorder="1" applyAlignment="1">
      <alignment/>
    </xf>
    <xf numFmtId="37" fontId="16" fillId="0" borderId="12" xfId="42" applyFont="1" applyFill="1" applyBorder="1" applyAlignment="1">
      <alignment horizontal="left"/>
      <protection/>
    </xf>
    <xf numFmtId="165" fontId="15" fillId="0" borderId="11" xfId="24" applyNumberFormat="1" applyFont="1" applyFill="1" applyBorder="1" applyAlignment="1">
      <alignment/>
    </xf>
    <xf numFmtId="37" fontId="15" fillId="0" borderId="12" xfId="42" applyFont="1" applyFill="1" applyBorder="1" applyAlignment="1">
      <alignment horizontal="left"/>
      <protection/>
    </xf>
    <xf numFmtId="165" fontId="15" fillId="0" borderId="10" xfId="24" applyNumberFormat="1" applyFont="1" applyFill="1" applyBorder="1" applyAlignment="1">
      <alignment/>
    </xf>
    <xf numFmtId="38" fontId="15" fillId="0" borderId="7" xfId="0" applyNumberFormat="1" applyFont="1" applyFill="1" applyBorder="1" applyAlignment="1">
      <alignment/>
    </xf>
    <xf numFmtId="38" fontId="15" fillId="0" borderId="10" xfId="0" applyNumberFormat="1" applyFont="1" applyFill="1" applyBorder="1" applyAlignment="1">
      <alignment/>
    </xf>
    <xf numFmtId="37" fontId="15" fillId="0" borderId="10" xfId="0" applyNumberFormat="1" applyFont="1" applyFill="1" applyBorder="1" applyAlignment="1">
      <alignment/>
    </xf>
    <xf numFmtId="37" fontId="15" fillId="0" borderId="7" xfId="0" applyNumberFormat="1" applyFont="1" applyFill="1" applyBorder="1" applyAlignment="1">
      <alignment/>
    </xf>
    <xf numFmtId="37" fontId="15" fillId="0" borderId="10" xfId="24" applyNumberFormat="1" applyFont="1" applyFill="1" applyBorder="1" applyAlignment="1">
      <alignment/>
    </xf>
    <xf numFmtId="37" fontId="16" fillId="0" borderId="7" xfId="42" applyFont="1" applyFill="1" applyBorder="1" applyAlignment="1">
      <alignment horizontal="left"/>
      <protection/>
    </xf>
    <xf numFmtId="37" fontId="15" fillId="0" borderId="7" xfId="42" applyFont="1" applyFill="1" applyBorder="1" applyAlignment="1">
      <alignment horizontal="left"/>
      <protection/>
    </xf>
    <xf numFmtId="37" fontId="16" fillId="0" borderId="8" xfId="42" applyFont="1" applyFill="1" applyBorder="1" applyAlignment="1">
      <alignment horizontal="left"/>
      <protection/>
    </xf>
    <xf numFmtId="37" fontId="16" fillId="0" borderId="9" xfId="42" applyFont="1" applyFill="1" applyBorder="1" applyAlignment="1">
      <alignment horizontal="left"/>
      <protection/>
    </xf>
    <xf numFmtId="165" fontId="16" fillId="2" borderId="9" xfId="24" applyNumberFormat="1" applyFont="1" applyFill="1" applyBorder="1" applyAlignment="1" quotePrefix="1">
      <alignment/>
    </xf>
    <xf numFmtId="165" fontId="16" fillId="0" borderId="9" xfId="24" applyNumberFormat="1" applyFont="1" applyFill="1" applyBorder="1" applyAlignment="1">
      <alignment/>
    </xf>
    <xf numFmtId="37" fontId="16" fillId="0" borderId="7" xfId="42" applyFont="1" applyFill="1" applyBorder="1" applyAlignment="1">
      <alignment horizontal="left"/>
      <protection/>
    </xf>
    <xf numFmtId="165" fontId="15" fillId="0" borderId="11" xfId="24" applyNumberFormat="1" applyFont="1" applyFill="1" applyBorder="1" applyAlignment="1" quotePrefix="1">
      <alignment/>
    </xf>
    <xf numFmtId="165" fontId="15" fillId="0" borderId="7" xfId="24" applyNumberFormat="1" applyFont="1" applyFill="1" applyBorder="1" applyAlignment="1" quotePrefix="1">
      <alignment/>
    </xf>
    <xf numFmtId="165" fontId="15" fillId="0" borderId="8" xfId="24" applyNumberFormat="1" applyFont="1" applyFill="1" applyBorder="1" applyAlignment="1" quotePrefix="1">
      <alignment/>
    </xf>
    <xf numFmtId="165" fontId="16" fillId="0" borderId="9" xfId="24" applyNumberFormat="1" applyFont="1" applyFill="1" applyBorder="1" applyAlignment="1" quotePrefix="1">
      <alignment/>
    </xf>
    <xf numFmtId="37" fontId="16" fillId="0" borderId="9" xfId="42" applyFont="1" applyFill="1" applyBorder="1" applyAlignment="1" quotePrefix="1">
      <alignment horizontal="left"/>
      <protection/>
    </xf>
    <xf numFmtId="37" fontId="18" fillId="0" borderId="0" xfId="42" applyFont="1" applyAlignment="1">
      <alignment horizontal="left"/>
      <protection/>
    </xf>
    <xf numFmtId="37" fontId="19" fillId="0" borderId="0" xfId="42" applyFont="1" applyBorder="1">
      <alignment/>
      <protection/>
    </xf>
    <xf numFmtId="37" fontId="18" fillId="0" borderId="0" xfId="42" applyFont="1" applyBorder="1">
      <alignment/>
      <protection/>
    </xf>
    <xf numFmtId="37" fontId="0" fillId="0" borderId="0" xfId="0" applyNumberFormat="1" applyAlignment="1">
      <alignment/>
    </xf>
    <xf numFmtId="165" fontId="0" fillId="0" borderId="0" xfId="0" applyNumberFormat="1" applyAlignment="1">
      <alignment/>
    </xf>
    <xf numFmtId="0" fontId="16" fillId="3" borderId="0" xfId="0" applyFont="1" applyFill="1" applyBorder="1" applyAlignment="1">
      <alignment horizontal="center"/>
    </xf>
    <xf numFmtId="0" fontId="20" fillId="0" borderId="0" xfId="0" applyFont="1" applyFill="1" applyAlignment="1">
      <alignment horizontal="left" wrapText="1"/>
    </xf>
    <xf numFmtId="0" fontId="0" fillId="0" borderId="0" xfId="0" applyAlignment="1">
      <alignment wrapText="1"/>
    </xf>
    <xf numFmtId="0" fontId="0" fillId="0" borderId="0" xfId="0" applyAlignment="1">
      <alignment/>
    </xf>
    <xf numFmtId="165" fontId="15" fillId="0" borderId="0" xfId="24" applyNumberFormat="1" applyFont="1" applyBorder="1" applyAlignment="1">
      <alignment/>
    </xf>
    <xf numFmtId="0" fontId="0" fillId="0" borderId="0" xfId="0" applyBorder="1" applyAlignment="1">
      <alignment/>
    </xf>
  </cellXfs>
  <cellStyles count="5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8pt bold" xfId="17"/>
    <cellStyle name="8pt bold comma" xfId="18"/>
    <cellStyle name="8pt bold red" xfId="19"/>
    <cellStyle name="annual right" xfId="20"/>
    <cellStyle name="arial 9" xfId="21"/>
    <cellStyle name="BLACK ITAL" xfId="22"/>
    <cellStyle name="border" xfId="23"/>
    <cellStyle name="Comma" xfId="24"/>
    <cellStyle name="Comma [0]" xfId="25"/>
    <cellStyle name="Comma0" xfId="26"/>
    <cellStyle name="Currency" xfId="27"/>
    <cellStyle name="Currency [0]" xfId="28"/>
    <cellStyle name="Currency0" xfId="29"/>
    <cellStyle name="Date" xfId="30"/>
    <cellStyle name="Fixed" xfId="31"/>
    <cellStyle name="Followed Hyperlink" xfId="32"/>
    <cellStyle name="Footnote" xfId="33"/>
    <cellStyle name="grant right" xfId="34"/>
    <cellStyle name="Heading 1" xfId="35"/>
    <cellStyle name="Heading 2" xfId="36"/>
    <cellStyle name="Hyperlink" xfId="37"/>
    <cellStyle name="lifetime left" xfId="38"/>
    <cellStyle name="No Borders" xfId="39"/>
    <cellStyle name="NORM ARIEL 9 #" xfId="40"/>
    <cellStyle name="Norm-9 Ariel" xfId="41"/>
    <cellStyle name="Normal_AIRPLAN.XLS" xfId="42"/>
    <cellStyle name="Normal_AIRPLAN.XLS_2009 Financial Plan" xfId="43"/>
    <cellStyle name="Percent" xfId="44"/>
    <cellStyle name="PSChar" xfId="45"/>
    <cellStyle name="Subno" xfId="46"/>
    <cellStyle name="SUBTOTAL" xfId="47"/>
    <cellStyle name="SUBTOTAL APP" xfId="48"/>
    <cellStyle name="THOUSANDS FORMAT" xfId="49"/>
    <cellStyle name="Total"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57"/>
  <sheetViews>
    <sheetView tabSelected="1" workbookViewId="0" topLeftCell="A43">
      <selection activeCell="J35" sqref="J35"/>
    </sheetView>
  </sheetViews>
  <sheetFormatPr defaultColWidth="9.140625" defaultRowHeight="12.75"/>
  <cols>
    <col min="1" max="1" width="48.421875" style="0" bestFit="1" customWidth="1"/>
    <col min="2" max="2" width="17.421875" style="0" customWidth="1"/>
    <col min="3" max="3" width="17.7109375" style="0" customWidth="1"/>
    <col min="4" max="4" width="17.8515625" style="0" customWidth="1"/>
    <col min="5" max="5" width="18.421875" style="0" customWidth="1"/>
    <col min="6" max="6" width="11.28125" style="0" bestFit="1" customWidth="1"/>
  </cols>
  <sheetData>
    <row r="1" spans="1:5" ht="15.75">
      <c r="A1" s="49" t="s">
        <v>26</v>
      </c>
      <c r="B1" s="49"/>
      <c r="C1" s="49"/>
      <c r="D1" s="49"/>
      <c r="E1" s="49"/>
    </row>
    <row r="2" spans="1:5" ht="15.75">
      <c r="A2" s="12"/>
      <c r="B2" s="13"/>
      <c r="C2" s="11"/>
      <c r="D2" s="10"/>
      <c r="E2" s="14"/>
    </row>
    <row r="3" spans="1:5" ht="37.5">
      <c r="A3" s="15" t="s">
        <v>2</v>
      </c>
      <c r="B3" s="16" t="s">
        <v>23</v>
      </c>
      <c r="C3" s="17" t="s">
        <v>24</v>
      </c>
      <c r="D3" s="18" t="s">
        <v>19</v>
      </c>
      <c r="E3" s="19" t="s">
        <v>20</v>
      </c>
    </row>
    <row r="4" spans="1:5" ht="15.75">
      <c r="A4" s="20" t="s">
        <v>3</v>
      </c>
      <c r="B4" s="21">
        <v>4206072.48</v>
      </c>
      <c r="C4" s="22">
        <v>4556331.989951998</v>
      </c>
      <c r="D4" s="3">
        <f>B38</f>
        <v>7333701.48</v>
      </c>
      <c r="E4" s="3">
        <f>B38</f>
        <v>7333701.48</v>
      </c>
    </row>
    <row r="5" spans="1:5" ht="15.75">
      <c r="A5" s="23" t="s">
        <v>1</v>
      </c>
      <c r="B5" s="24"/>
      <c r="C5" s="24"/>
      <c r="D5" s="24"/>
      <c r="E5" s="5"/>
    </row>
    <row r="6" spans="1:5" ht="18.75">
      <c r="A6" s="25" t="s">
        <v>27</v>
      </c>
      <c r="B6" s="1">
        <v>16788681.04</v>
      </c>
      <c r="C6" s="26">
        <v>18242180</v>
      </c>
      <c r="D6" s="26">
        <v>18115193</v>
      </c>
      <c r="E6" s="26">
        <v>18115193</v>
      </c>
    </row>
    <row r="7" spans="1:5" ht="18.75">
      <c r="A7" s="25" t="s">
        <v>28</v>
      </c>
      <c r="B7" s="27">
        <v>140458.43</v>
      </c>
      <c r="C7" s="28">
        <v>50803.10168796478</v>
      </c>
      <c r="D7" s="4">
        <v>50803.10168796478</v>
      </c>
      <c r="E7" s="7">
        <v>57936.24169200001</v>
      </c>
    </row>
    <row r="8" spans="1:5" ht="18.75">
      <c r="A8" s="25" t="s">
        <v>29</v>
      </c>
      <c r="B8" s="1">
        <f>5835762.17-B10</f>
        <v>5430824.17</v>
      </c>
      <c r="C8" s="29">
        <v>4162200</v>
      </c>
      <c r="D8" s="29">
        <f>C8</f>
        <v>4162200</v>
      </c>
      <c r="E8" s="29">
        <f>4162200+33123-E15</f>
        <v>4156651</v>
      </c>
    </row>
    <row r="9" spans="1:6" ht="15.75">
      <c r="A9" s="25" t="s">
        <v>4</v>
      </c>
      <c r="B9" s="1">
        <v>129391</v>
      </c>
      <c r="C9" s="29">
        <v>157007</v>
      </c>
      <c r="D9" s="30">
        <f>+C9</f>
        <v>157007</v>
      </c>
      <c r="E9" s="30">
        <v>185393.5</v>
      </c>
      <c r="F9" s="47"/>
    </row>
    <row r="10" spans="1:5" ht="18.75">
      <c r="A10" s="25" t="s">
        <v>30</v>
      </c>
      <c r="B10" s="1">
        <f>648932-243994</f>
        <v>404938</v>
      </c>
      <c r="C10" s="31">
        <v>307379</v>
      </c>
      <c r="D10" s="31">
        <f>C10</f>
        <v>307379</v>
      </c>
      <c r="E10" s="31">
        <f>+D10-33123</f>
        <v>274256</v>
      </c>
    </row>
    <row r="11" spans="1:5" ht="18.75">
      <c r="A11" s="25" t="s">
        <v>31</v>
      </c>
      <c r="B11" s="1">
        <f>3128582.36-B12</f>
        <v>3125201.36</v>
      </c>
      <c r="C11" s="31">
        <v>2338076</v>
      </c>
      <c r="D11" s="29">
        <f>+C11</f>
        <v>2338076</v>
      </c>
      <c r="E11" s="29">
        <f>+D11</f>
        <v>2338076</v>
      </c>
    </row>
    <row r="12" spans="1:5" ht="18.75">
      <c r="A12" s="25" t="s">
        <v>32</v>
      </c>
      <c r="B12" s="1">
        <v>3381</v>
      </c>
      <c r="C12" s="31"/>
      <c r="D12" s="31"/>
      <c r="E12" s="31"/>
    </row>
    <row r="13" spans="1:5" ht="18.75">
      <c r="A13" s="25" t="s">
        <v>33</v>
      </c>
      <c r="B13" s="1">
        <v>1691327</v>
      </c>
      <c r="C13" s="31">
        <v>2433311</v>
      </c>
      <c r="D13" s="31">
        <f>+C13</f>
        <v>2433311</v>
      </c>
      <c r="E13" s="4">
        <v>2334972</v>
      </c>
    </row>
    <row r="14" spans="1:5" ht="15.75">
      <c r="A14" s="25" t="s">
        <v>5</v>
      </c>
      <c r="B14" s="1"/>
      <c r="C14" s="31">
        <v>60000</v>
      </c>
      <c r="D14" s="31">
        <f>+C14</f>
        <v>60000</v>
      </c>
      <c r="E14" s="31">
        <f>+D14</f>
        <v>60000</v>
      </c>
    </row>
    <row r="15" spans="1:5" ht="15.75">
      <c r="A15" s="25" t="s">
        <v>6</v>
      </c>
      <c r="B15" s="1"/>
      <c r="C15" s="31">
        <v>518400</v>
      </c>
      <c r="D15" s="29">
        <f>C15</f>
        <v>518400</v>
      </c>
      <c r="E15" s="4">
        <v>38672</v>
      </c>
    </row>
    <row r="16" spans="1:5" ht="18.75">
      <c r="A16" s="25" t="s">
        <v>34</v>
      </c>
      <c r="B16" s="1"/>
      <c r="C16" s="31">
        <v>-93289</v>
      </c>
      <c r="D16" s="31">
        <f>+C16</f>
        <v>-93289</v>
      </c>
      <c r="E16" s="31">
        <f>+D16</f>
        <v>-93289</v>
      </c>
    </row>
    <row r="17" spans="1:5" ht="15.75">
      <c r="A17" s="6" t="s">
        <v>25</v>
      </c>
      <c r="B17" s="1"/>
      <c r="C17" s="31"/>
      <c r="D17" s="31"/>
      <c r="E17" s="31">
        <v>80000</v>
      </c>
    </row>
    <row r="18" spans="1:6" ht="15.75">
      <c r="A18" s="20" t="s">
        <v>7</v>
      </c>
      <c r="B18" s="3">
        <f>SUM(B5:B16)</f>
        <v>27714202</v>
      </c>
      <c r="C18" s="3">
        <f>SUM(C6:C16)</f>
        <v>28176067.101687964</v>
      </c>
      <c r="D18" s="3">
        <f>SUM(D6:D16)</f>
        <v>28049080.101687964</v>
      </c>
      <c r="E18" s="3">
        <f>SUM(E6:E17)</f>
        <v>27547860.741692</v>
      </c>
      <c r="F18" s="48"/>
    </row>
    <row r="19" spans="1:5" ht="15.75">
      <c r="A19" s="32" t="s">
        <v>0</v>
      </c>
      <c r="B19" s="24"/>
      <c r="C19" s="24"/>
      <c r="D19" s="24"/>
      <c r="E19" s="5"/>
    </row>
    <row r="20" spans="1:5" ht="18.75">
      <c r="A20" s="33" t="s">
        <v>35</v>
      </c>
      <c r="B20" s="1">
        <f>-24586573-B21-B22-B23</f>
        <v>-19160173.64</v>
      </c>
      <c r="C20" s="30">
        <v>-21893109.163265307</v>
      </c>
      <c r="D20" s="30">
        <v>-21893109.163265307</v>
      </c>
      <c r="E20" s="7">
        <f>+D20-355337</f>
        <v>-22248446.163265307</v>
      </c>
    </row>
    <row r="21" spans="1:5" ht="18.75">
      <c r="A21" s="33" t="s">
        <v>36</v>
      </c>
      <c r="B21" s="1">
        <f>-B10-B11</f>
        <v>-3530139.36</v>
      </c>
      <c r="C21" s="30">
        <v>-2850175.836734694</v>
      </c>
      <c r="D21" s="30">
        <v>-2850175.836734694</v>
      </c>
      <c r="E21" s="7">
        <f>+D21+355337</f>
        <v>-2494838.836734694</v>
      </c>
    </row>
    <row r="22" spans="1:5" ht="18.75">
      <c r="A22" s="33" t="s">
        <v>37</v>
      </c>
      <c r="B22" s="1">
        <f>-B13</f>
        <v>-1691327</v>
      </c>
      <c r="C22" s="30">
        <v>-2433311</v>
      </c>
      <c r="D22" s="30">
        <v>-2433311</v>
      </c>
      <c r="E22" s="30">
        <f>-E13</f>
        <v>-2334972</v>
      </c>
    </row>
    <row r="23" spans="1:5" ht="18.75">
      <c r="A23" s="33" t="s">
        <v>38</v>
      </c>
      <c r="B23" s="1">
        <v>-204933</v>
      </c>
      <c r="C23" s="30">
        <v>-100000</v>
      </c>
      <c r="D23" s="30">
        <v>-100000</v>
      </c>
      <c r="E23" s="30">
        <f>+D23</f>
        <v>-100000</v>
      </c>
    </row>
    <row r="24" spans="1:5" ht="15.75">
      <c r="A24" s="33" t="s">
        <v>5</v>
      </c>
      <c r="B24" s="1"/>
      <c r="C24" s="30">
        <v>-60000</v>
      </c>
      <c r="D24" s="30">
        <v>-60000</v>
      </c>
      <c r="E24" s="30">
        <f>-E14</f>
        <v>-60000</v>
      </c>
    </row>
    <row r="25" spans="1:5" ht="15.75">
      <c r="A25" s="33" t="s">
        <v>8</v>
      </c>
      <c r="B25" s="1"/>
      <c r="C25" s="30">
        <v>163875</v>
      </c>
      <c r="D25" s="30">
        <v>163875</v>
      </c>
      <c r="E25" s="30">
        <f>+D25</f>
        <v>163875</v>
      </c>
    </row>
    <row r="26" spans="1:5" ht="15.75">
      <c r="A26" s="33" t="s">
        <v>9</v>
      </c>
      <c r="B26" s="1"/>
      <c r="C26" s="30">
        <v>68417</v>
      </c>
      <c r="D26" s="30">
        <v>68417</v>
      </c>
      <c r="E26" s="30">
        <f>+D26</f>
        <v>68417</v>
      </c>
    </row>
    <row r="27" spans="1:5" ht="15.75">
      <c r="A27" s="33" t="s">
        <v>10</v>
      </c>
      <c r="B27" s="1"/>
      <c r="C27" s="30">
        <v>-831867</v>
      </c>
      <c r="D27" s="30">
        <v>-831867</v>
      </c>
      <c r="E27" s="7">
        <v>-349875</v>
      </c>
    </row>
    <row r="28" spans="1:5" ht="15.75">
      <c r="A28" s="33" t="s">
        <v>22</v>
      </c>
      <c r="B28" s="1"/>
      <c r="C28" s="30"/>
      <c r="D28" s="1"/>
      <c r="E28" s="30">
        <f>B40</f>
        <v>-206651</v>
      </c>
    </row>
    <row r="29" spans="1:5" ht="15.75">
      <c r="A29" s="8" t="s">
        <v>55</v>
      </c>
      <c r="B29" s="1"/>
      <c r="C29" s="30"/>
      <c r="D29" s="1"/>
      <c r="E29" s="7">
        <v>-190292</v>
      </c>
    </row>
    <row r="30" spans="1:7" ht="15.75">
      <c r="A30" s="9" t="s">
        <v>21</v>
      </c>
      <c r="B30" s="1"/>
      <c r="C30" s="30"/>
      <c r="D30" s="1"/>
      <c r="E30" s="7">
        <v>-76271.55463999989</v>
      </c>
      <c r="G30" s="54"/>
    </row>
    <row r="31" spans="1:7" ht="15.75">
      <c r="A31" s="6" t="s">
        <v>25</v>
      </c>
      <c r="B31" s="1"/>
      <c r="C31" s="30"/>
      <c r="D31" s="1"/>
      <c r="E31" s="7">
        <f>-E17</f>
        <v>-80000</v>
      </c>
      <c r="F31" s="53"/>
      <c r="G31" s="54"/>
    </row>
    <row r="32" spans="1:7" ht="15.75">
      <c r="A32" s="6" t="s">
        <v>56</v>
      </c>
      <c r="B32" s="1"/>
      <c r="C32" s="30"/>
      <c r="D32" s="1"/>
      <c r="E32" s="7">
        <v>153240</v>
      </c>
      <c r="F32" s="53"/>
      <c r="G32" s="54"/>
    </row>
    <row r="33" spans="1:6" ht="15.75">
      <c r="A33" s="34" t="s">
        <v>11</v>
      </c>
      <c r="B33" s="2">
        <f>SUM(B20:B28)</f>
        <v>-24586573</v>
      </c>
      <c r="C33" s="2">
        <f>SUM(C20:C28)</f>
        <v>-27936171</v>
      </c>
      <c r="D33" s="2">
        <f>SUM(D20:D28)</f>
        <v>-27936171</v>
      </c>
      <c r="E33" s="2">
        <f>SUM(E20:E32)</f>
        <v>-27755814.55464</v>
      </c>
      <c r="F33" s="48"/>
    </row>
    <row r="34" spans="1:5" ht="18.75">
      <c r="A34" s="35" t="s">
        <v>39</v>
      </c>
      <c r="B34" s="36"/>
      <c r="C34" s="37">
        <f>-C33*0.02</f>
        <v>558723.42</v>
      </c>
      <c r="D34" s="37">
        <f>-D33*0.02</f>
        <v>558723.42</v>
      </c>
      <c r="E34" s="37">
        <f>-E33*0.02</f>
        <v>555116.2910928</v>
      </c>
    </row>
    <row r="35" spans="1:5" ht="15.75">
      <c r="A35" s="38" t="s">
        <v>12</v>
      </c>
      <c r="B35" s="39"/>
      <c r="C35" s="24"/>
      <c r="D35" s="24"/>
      <c r="E35" s="24"/>
    </row>
    <row r="36" spans="1:5" ht="15.75">
      <c r="A36" s="33" t="s">
        <v>40</v>
      </c>
      <c r="B36" s="40"/>
      <c r="C36" s="1"/>
      <c r="D36" s="1"/>
      <c r="E36" s="1"/>
    </row>
    <row r="37" spans="1:5" ht="15.75">
      <c r="A37" s="32" t="s">
        <v>13</v>
      </c>
      <c r="B37" s="41">
        <f>SUM(B36:B36)</f>
        <v>0</v>
      </c>
      <c r="C37" s="41">
        <f>SUM(C36:C36)</f>
        <v>0</v>
      </c>
      <c r="D37" s="41">
        <f>SUM(D36:D36)</f>
        <v>0</v>
      </c>
      <c r="E37" s="41">
        <f>SUM(E36:E36)</f>
        <v>0</v>
      </c>
    </row>
    <row r="38" spans="1:5" ht="15.75">
      <c r="A38" s="35" t="s">
        <v>14</v>
      </c>
      <c r="B38" s="42">
        <f>B37+B34+B33+B18+B4</f>
        <v>7333701.48</v>
      </c>
      <c r="C38" s="42">
        <f>C37+C34+C33+C18+C4</f>
        <v>5354951.511639964</v>
      </c>
      <c r="D38" s="42">
        <f>D37+D34+D33+D18+D4</f>
        <v>8005334.001687966</v>
      </c>
      <c r="E38" s="42">
        <f>E37+E34+E33+E18+E4</f>
        <v>7680863.958144803</v>
      </c>
    </row>
    <row r="39" spans="1:5" ht="15.75">
      <c r="A39" s="38" t="s">
        <v>15</v>
      </c>
      <c r="B39" s="24"/>
      <c r="C39" s="24"/>
      <c r="D39" s="24"/>
      <c r="E39" s="24"/>
    </row>
    <row r="40" spans="1:5" ht="15.75">
      <c r="A40" s="33" t="s">
        <v>22</v>
      </c>
      <c r="B40" s="1">
        <v>-206651</v>
      </c>
      <c r="C40" s="1"/>
      <c r="D40" s="1"/>
      <c r="E40" s="1"/>
    </row>
    <row r="41" spans="1:5" ht="15.75">
      <c r="A41" s="38" t="s">
        <v>16</v>
      </c>
      <c r="B41" s="2">
        <f>SUM(B39:B40)</f>
        <v>-206651</v>
      </c>
      <c r="C41" s="2">
        <f>SUM(C39:C40)</f>
        <v>0</v>
      </c>
      <c r="D41" s="2">
        <f>SUM(D39:D40)</f>
        <v>0</v>
      </c>
      <c r="E41" s="2">
        <f>SUM(E39:E40)</f>
        <v>0</v>
      </c>
    </row>
    <row r="42" spans="1:5" ht="15.75">
      <c r="A42" s="20" t="s">
        <v>17</v>
      </c>
      <c r="B42" s="3">
        <f>+B38+B41</f>
        <v>7127050.48</v>
      </c>
      <c r="C42" s="3">
        <f>+C38+C41</f>
        <v>5354951.511639964</v>
      </c>
      <c r="D42" s="3">
        <f>+D38+D41</f>
        <v>8005334.001687966</v>
      </c>
      <c r="E42" s="3">
        <f>+E38+E41</f>
        <v>7680863.958144803</v>
      </c>
    </row>
    <row r="43" spans="1:5" ht="18.75">
      <c r="A43" s="43" t="s">
        <v>41</v>
      </c>
      <c r="B43" s="37">
        <f>-1/12*B33</f>
        <v>2048881.0833333333</v>
      </c>
      <c r="C43" s="37">
        <f>-1/12*C33</f>
        <v>2328014.25</v>
      </c>
      <c r="D43" s="37">
        <f>-1/12*D33</f>
        <v>2328014.25</v>
      </c>
      <c r="E43" s="37">
        <v>8919091</v>
      </c>
    </row>
    <row r="44" spans="1:5" ht="12.75">
      <c r="A44" s="44" t="s">
        <v>18</v>
      </c>
      <c r="B44" s="45"/>
      <c r="C44" s="46"/>
      <c r="D44" s="45"/>
      <c r="E44" s="45"/>
    </row>
    <row r="45" spans="1:5" ht="12.75">
      <c r="A45" s="50" t="s">
        <v>42</v>
      </c>
      <c r="B45" s="51"/>
      <c r="C45" s="51"/>
      <c r="D45" s="51"/>
      <c r="E45" s="51"/>
    </row>
    <row r="46" spans="1:5" ht="12.75">
      <c r="A46" s="50" t="s">
        <v>43</v>
      </c>
      <c r="B46" s="51"/>
      <c r="C46" s="51"/>
      <c r="D46" s="51"/>
      <c r="E46" s="51"/>
    </row>
    <row r="47" spans="1:5" ht="12.75">
      <c r="A47" s="50" t="s">
        <v>44</v>
      </c>
      <c r="B47" s="52"/>
      <c r="C47" s="52"/>
      <c r="D47" s="52"/>
      <c r="E47" s="52"/>
    </row>
    <row r="48" spans="1:5" ht="12.75">
      <c r="A48" s="50" t="s">
        <v>45</v>
      </c>
      <c r="B48" s="52"/>
      <c r="C48" s="52"/>
      <c r="D48" s="52"/>
      <c r="E48" s="52"/>
    </row>
    <row r="49" spans="1:5" ht="12.75">
      <c r="A49" s="50" t="s">
        <v>46</v>
      </c>
      <c r="B49" s="52"/>
      <c r="C49" s="52"/>
      <c r="D49" s="52"/>
      <c r="E49" s="52"/>
    </row>
    <row r="50" spans="1:5" ht="26.25" customHeight="1">
      <c r="A50" s="50" t="s">
        <v>47</v>
      </c>
      <c r="B50" s="52"/>
      <c r="C50" s="52"/>
      <c r="D50" s="52"/>
      <c r="E50" s="52"/>
    </row>
    <row r="51" spans="1:5" ht="26.25" customHeight="1">
      <c r="A51" s="50" t="s">
        <v>48</v>
      </c>
      <c r="B51" s="52"/>
      <c r="C51" s="52"/>
      <c r="D51" s="52"/>
      <c r="E51" s="52"/>
    </row>
    <row r="52" spans="1:5" ht="27.75" customHeight="1">
      <c r="A52" s="50" t="s">
        <v>49</v>
      </c>
      <c r="B52" s="52"/>
      <c r="C52" s="52"/>
      <c r="D52" s="52"/>
      <c r="E52" s="52"/>
    </row>
    <row r="53" spans="1:5" ht="28.5" customHeight="1">
      <c r="A53" s="50" t="s">
        <v>50</v>
      </c>
      <c r="B53" s="52"/>
      <c r="C53" s="52"/>
      <c r="D53" s="52"/>
      <c r="E53" s="52"/>
    </row>
    <row r="54" spans="1:5" ht="12.75">
      <c r="A54" s="50" t="s">
        <v>51</v>
      </c>
      <c r="B54" s="52"/>
      <c r="C54" s="52"/>
      <c r="D54" s="52"/>
      <c r="E54" s="52"/>
    </row>
    <row r="55" spans="1:5" ht="12.75">
      <c r="A55" s="50" t="s">
        <v>52</v>
      </c>
      <c r="B55" s="52"/>
      <c r="C55" s="52"/>
      <c r="D55" s="52"/>
      <c r="E55" s="52"/>
    </row>
    <row r="56" spans="1:5" ht="28.5" customHeight="1">
      <c r="A56" s="50" t="s">
        <v>53</v>
      </c>
      <c r="B56" s="52"/>
      <c r="C56" s="52"/>
      <c r="D56" s="52"/>
      <c r="E56" s="52"/>
    </row>
    <row r="57" spans="1:5" ht="28.5" customHeight="1">
      <c r="A57" s="50" t="s">
        <v>54</v>
      </c>
      <c r="B57" s="52"/>
      <c r="C57" s="52"/>
      <c r="D57" s="52"/>
      <c r="E57" s="52"/>
    </row>
  </sheetData>
  <mergeCells count="14">
    <mergeCell ref="A56:E56"/>
    <mergeCell ref="A57:E57"/>
    <mergeCell ref="A51:E51"/>
    <mergeCell ref="A52:E52"/>
    <mergeCell ref="A53:E53"/>
    <mergeCell ref="A54:E54"/>
    <mergeCell ref="A48:E48"/>
    <mergeCell ref="A49:E49"/>
    <mergeCell ref="A50:E50"/>
    <mergeCell ref="A55:E55"/>
    <mergeCell ref="A1:E1"/>
    <mergeCell ref="A45:E45"/>
    <mergeCell ref="A46:E46"/>
    <mergeCell ref="A47:E47"/>
  </mergeCells>
  <printOptions/>
  <pageMargins left="0.75" right="0.75" top="1" bottom="1" header="0.5" footer="0.5"/>
  <pageSetup fitToHeight="1" fitToWidth="1" horizontalDpi="600" verticalDpi="600" orientation="portrait" scale="6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Budget</cp:lastModifiedBy>
  <cp:lastPrinted>2009-06-01T17:52:39Z</cp:lastPrinted>
  <dcterms:created xsi:type="dcterms:W3CDTF">1999-01-20T18:58:42Z</dcterms:created>
  <dcterms:modified xsi:type="dcterms:W3CDTF">2009-06-01T17:52:51Z</dcterms:modified>
  <cp:category/>
  <cp:version/>
  <cp:contentType/>
  <cp:contentStatus/>
</cp:coreProperties>
</file>