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Transit Oper Financial Plan" sheetId="1" r:id="rId1"/>
    <sheet name="Sheet1" sheetId="2" r:id="rId2"/>
    <sheet name="Sheet2" sheetId="3" r:id="rId3"/>
    <sheet name="Sheet3" sheetId="4" r:id="rId4"/>
  </sheets>
  <externalReferences>
    <externalReference r:id="rId7"/>
  </externalReferences>
  <definedNames>
    <definedName name="ActualFundBalance">#REF!</definedName>
    <definedName name="AdoptedFundBalance">#REF!</definedName>
    <definedName name="EstimatedFundBalance">#REF!</definedName>
    <definedName name="Financial_Plan">#REF!</definedName>
    <definedName name="FIVE">#REF!</definedName>
    <definedName name="FOUR">#REF!</definedName>
    <definedName name="ONE">#REF!</definedName>
    <definedName name="_xlnm.Print_Area" localSheetId="0">'Transit Oper Financial Plan'!$A$1:$O$51</definedName>
    <definedName name="Projected2FundBalance">#REF!</definedName>
    <definedName name="Projected3FundBalance">#REF!</definedName>
    <definedName name="ProjectedFundBalance">#REF!</definedName>
    <definedName name="ProposedExpenditure">#REF!</definedName>
    <definedName name="ProposedRevenue">#REF!</definedName>
    <definedName name="SUM">#REF!</definedName>
    <definedName name="wrn.CX." localSheetId="0" hidden="1">{"cxtransfer",#N/A,FALSE,"ReorgRevisted"}</definedName>
    <definedName name="wrn.CX." hidden="1">{"cxtransfer",#N/A,FALSE,"ReorgRevisted"}</definedName>
    <definedName name="wrn.NonWholeReport." localSheetId="0" hidden="1">{"NonWhole",#N/A,FALSE,"ReorgRevisted"}</definedName>
    <definedName name="wrn.NonWholeReport." hidden="1">{"NonWhole",#N/A,FALSE,"ReorgRevisted"}</definedName>
    <definedName name="wrn.RprtDis." localSheetId="0" hidden="1">{"Dis",#N/A,FALSE,"ReorgRevisted"}</definedName>
    <definedName name="wrn.RprtDis." hidden="1">{"Dis",#N/A,FALSE,"ReorgRevisted"}</definedName>
    <definedName name="wrn.WholeReport." localSheetId="0" hidden="1">{"Whole",#N/A,FALSE,"ReorgRevisted"}</definedName>
    <definedName name="wrn.WholeReport." hidden="1">{"Whole",#N/A,FALSE,"ReorgRevisted"}</definedName>
  </definedNames>
  <calcPr fullCalcOnLoad="1"/>
</workbook>
</file>

<file path=xl/sharedStrings.xml><?xml version="1.0" encoding="utf-8"?>
<sst xmlns="http://schemas.openxmlformats.org/spreadsheetml/2006/main" count="94" uniqueCount="55">
  <si>
    <t>Form 5</t>
  </si>
  <si>
    <t>Public Transportation Fund - Operating Sub-Fund</t>
  </si>
  <si>
    <t>2008/9 MID-BIENNIAL Adopted + Sup</t>
  </si>
  <si>
    <t>Financial Plan</t>
  </si>
  <si>
    <t>Prepared by Duncan Mitchell</t>
  </si>
  <si>
    <t>($ in 000)</t>
  </si>
  <si>
    <t>2008 Adopted</t>
  </si>
  <si>
    <t>2008   Forecast</t>
  </si>
  <si>
    <t>2009 Adopted</t>
  </si>
  <si>
    <t>2009 Forecast</t>
  </si>
  <si>
    <t xml:space="preserve">2010 Forecast </t>
  </si>
  <si>
    <t>2011 Forecast</t>
  </si>
  <si>
    <t>2012 Forecast</t>
  </si>
  <si>
    <t>Beginning Fund Balance</t>
  </si>
  <si>
    <t xml:space="preserve">Revenues </t>
  </si>
  <si>
    <t>Total Revenues</t>
  </si>
  <si>
    <t xml:space="preserve">Expenditures </t>
  </si>
  <si>
    <t xml:space="preserve"> </t>
  </si>
  <si>
    <t>Total Expenditures</t>
  </si>
  <si>
    <t>Estimated Underexpenditures</t>
  </si>
  <si>
    <t>Other Fund Transactions</t>
  </si>
  <si>
    <t>Misc Balance Adjustment</t>
  </si>
  <si>
    <t>Transfer from Capital Program</t>
  </si>
  <si>
    <t>Total Other Fund Transactions</t>
  </si>
  <si>
    <t>Ending Fund Balance</t>
  </si>
  <si>
    <t>Reserves &amp; Designations</t>
  </si>
  <si>
    <t xml:space="preserve">  Fare Stabilization &amp; Operating Enhancement</t>
  </si>
  <si>
    <t xml:space="preserve">* </t>
  </si>
  <si>
    <t>Total Reserves &amp; Designations</t>
  </si>
  <si>
    <t>Ending Undesignated Fund Balance</t>
  </si>
  <si>
    <t>Financial Plan Notes:</t>
  </si>
  <si>
    <t>1  2007 Actuals are from the 14th month.</t>
  </si>
  <si>
    <t>2  2008 forecast is updated based on 2007 actuals.</t>
  </si>
  <si>
    <t>3  2009-2014 projections are based on future assumptions concerning service levels and the supporting CIP.</t>
  </si>
  <si>
    <t>4  Target Fund Balance is based on formulae established in the financial policies.</t>
  </si>
  <si>
    <t>5  Bus and ACCESS Fares are increased Feb. 1, 2009.  Youth fare increase delayed to July, 2009.  Fares are also increased in 2011 and 2014.</t>
  </si>
  <si>
    <t>6  The ending fund balance of the operating fund is below target until the balance is restored in 2016.</t>
  </si>
  <si>
    <t>7  The annual contribution to balance the operating fund is the amount necessary to sustain the planned operating program.  The details will be developed by 2011.  The contribution can be met by either increasing revenue and/or reducing  costs.</t>
  </si>
  <si>
    <t>8  The annual increment to rebuild the fund balance is the amount needed annually from 2012 through 2016 to restore the target fund balance.</t>
  </si>
  <si>
    <t>2013 Forecast</t>
  </si>
  <si>
    <t>2014 Projected</t>
  </si>
  <si>
    <t>2008-2014 Total</t>
  </si>
  <si>
    <t>2015 Projected</t>
  </si>
  <si>
    <t>2016 Projected</t>
  </si>
  <si>
    <t>2017 Projected</t>
  </si>
  <si>
    <t xml:space="preserve">Short Term RFRF Loan/Repayment </t>
  </si>
  <si>
    <t xml:space="preserve"> 5</t>
  </si>
  <si>
    <r>
      <t xml:space="preserve">1998    Actual </t>
    </r>
    <r>
      <rPr>
        <b/>
        <vertAlign val="superscript"/>
        <sz val="12"/>
        <rFont val="Times New Roman"/>
        <family val="1"/>
      </rPr>
      <t>1</t>
    </r>
  </si>
  <si>
    <r>
      <t xml:space="preserve">2007      Actual </t>
    </r>
    <r>
      <rPr>
        <b/>
        <vertAlign val="superscript"/>
        <sz val="12"/>
        <rFont val="Times New Roman"/>
        <family val="1"/>
      </rPr>
      <t>1</t>
    </r>
  </si>
  <si>
    <r>
      <t xml:space="preserve">  Fares</t>
    </r>
    <r>
      <rPr>
        <vertAlign val="superscript"/>
        <sz val="12"/>
        <rFont val="Times New Roman"/>
        <family val="1"/>
      </rPr>
      <t xml:space="preserve"> 5</t>
    </r>
  </si>
  <si>
    <r>
      <t xml:space="preserve">Annual Contribution to Balance Operating Fund </t>
    </r>
    <r>
      <rPr>
        <vertAlign val="superscript"/>
        <sz val="12"/>
        <rFont val="Times New Roman"/>
        <family val="1"/>
      </rPr>
      <t>7</t>
    </r>
  </si>
  <si>
    <r>
      <t xml:space="preserve">Annual Increment to Rebuild Target Fund Balance </t>
    </r>
    <r>
      <rPr>
        <vertAlign val="superscript"/>
        <sz val="12"/>
        <rFont val="Times New Roman"/>
        <family val="1"/>
      </rPr>
      <t>8</t>
    </r>
  </si>
  <si>
    <r>
      <t xml:space="preserve">  30 Day Operating Reserve </t>
    </r>
    <r>
      <rPr>
        <vertAlign val="superscript"/>
        <sz val="12"/>
        <rFont val="Times New Roman"/>
        <family val="1"/>
      </rPr>
      <t>6</t>
    </r>
  </si>
  <si>
    <r>
      <t xml:space="preserve">Target Fund Balance </t>
    </r>
    <r>
      <rPr>
        <b/>
        <vertAlign val="superscript"/>
        <sz val="12"/>
        <rFont val="Times New Roman"/>
        <family val="1"/>
      </rPr>
      <t>4</t>
    </r>
  </si>
  <si>
    <r>
      <t>6</t>
    </r>
    <r>
      <rPr>
        <sz val="12"/>
        <rFont val="Times New Roman"/>
        <family val="1"/>
      </rPr>
      <t xml:space="preserve">   Ending fund balances in operating program are below target levels as a result of changes made by the King County Council to revise the timing of service increases.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</si>
</sst>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
    <numFmt numFmtId="166" formatCode="&quot;$&quot;#,##0"/>
    <numFmt numFmtId="167" formatCode="_(* #,##0.000_);_(* \(#,##0.000\);_(* &quot;-&quot;??_);_(@_)"/>
  </numFmts>
  <fonts count="9">
    <font>
      <sz val="10"/>
      <name val="Arial"/>
      <family val="0"/>
    </font>
    <font>
      <u val="single"/>
      <sz val="10"/>
      <color indexed="36"/>
      <name val="Arial"/>
      <family val="0"/>
    </font>
    <font>
      <u val="single"/>
      <sz val="10"/>
      <color indexed="12"/>
      <name val="Arial"/>
      <family val="0"/>
    </font>
    <font>
      <sz val="12"/>
      <name val="Times New Roman"/>
      <family val="1"/>
    </font>
    <font>
      <b/>
      <sz val="12"/>
      <name val="Times New Roman"/>
      <family val="1"/>
    </font>
    <font>
      <b/>
      <sz val="14"/>
      <name val="Times New Roman"/>
      <family val="1"/>
    </font>
    <font>
      <sz val="14"/>
      <name val="Times New Roman"/>
      <family val="1"/>
    </font>
    <font>
      <b/>
      <vertAlign val="superscript"/>
      <sz val="12"/>
      <name val="Times New Roman"/>
      <family val="1"/>
    </font>
    <font>
      <vertAlign val="superscript"/>
      <sz val="12"/>
      <name val="Times New Roman"/>
      <family val="1"/>
    </font>
  </fonts>
  <fills count="3">
    <fill>
      <patternFill/>
    </fill>
    <fill>
      <patternFill patternType="gray125"/>
    </fill>
    <fill>
      <patternFill patternType="solid">
        <fgColor indexed="55"/>
        <bgColor indexed="64"/>
      </patternFill>
    </fill>
  </fills>
  <borders count="9">
    <border>
      <left/>
      <right/>
      <top/>
      <bottom/>
      <diagonal/>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37" fontId="3" fillId="0" borderId="0">
      <alignment/>
      <protection/>
    </xf>
    <xf numFmtId="9" fontId="0" fillId="0" borderId="0" applyFont="0" applyFill="0" applyBorder="0" applyAlignment="0" applyProtection="0"/>
  </cellStyleXfs>
  <cellXfs count="79">
    <xf numFmtId="0" fontId="0" fillId="0" borderId="0" xfId="0" applyAlignment="1">
      <alignment/>
    </xf>
    <xf numFmtId="37" fontId="4" fillId="0" borderId="0" xfId="22" applyFont="1" applyBorder="1" applyAlignment="1">
      <alignment horizontal="centerContinuous" wrapText="1"/>
      <protection/>
    </xf>
    <xf numFmtId="38" fontId="3" fillId="0" borderId="0" xfId="22" applyNumberFormat="1" applyFont="1" applyBorder="1" applyAlignment="1">
      <alignment horizontal="centerContinuous" wrapText="1"/>
      <protection/>
    </xf>
    <xf numFmtId="38" fontId="4" fillId="0" borderId="0" xfId="22" applyNumberFormat="1" applyFont="1" applyBorder="1" applyAlignment="1">
      <alignment horizontal="centerContinuous" wrapText="1"/>
      <protection/>
    </xf>
    <xf numFmtId="0" fontId="4" fillId="0" borderId="0" xfId="21" applyFont="1" applyBorder="1">
      <alignment/>
      <protection/>
    </xf>
    <xf numFmtId="0" fontId="3" fillId="0" borderId="0" xfId="21" applyFont="1" applyBorder="1">
      <alignment/>
      <protection/>
    </xf>
    <xf numFmtId="37" fontId="5" fillId="0" borderId="0" xfId="22" applyFont="1" applyBorder="1" applyAlignment="1">
      <alignment horizontal="centerContinuous" wrapText="1"/>
      <protection/>
    </xf>
    <xf numFmtId="38" fontId="6" fillId="0" borderId="0" xfId="22" applyNumberFormat="1" applyFont="1" applyBorder="1" applyAlignment="1">
      <alignment horizontal="centerContinuous" wrapText="1"/>
      <protection/>
    </xf>
    <xf numFmtId="38" fontId="5" fillId="0" borderId="0" xfId="22" applyNumberFormat="1" applyFont="1" applyBorder="1" applyAlignment="1">
      <alignment horizontal="centerContinuous" wrapText="1"/>
      <protection/>
    </xf>
    <xf numFmtId="0" fontId="5" fillId="0" borderId="0" xfId="21" applyFont="1" applyBorder="1">
      <alignment/>
      <protection/>
    </xf>
    <xf numFmtId="0" fontId="6" fillId="0" borderId="0" xfId="21" applyFont="1" applyBorder="1">
      <alignment/>
      <protection/>
    </xf>
    <xf numFmtId="37" fontId="5" fillId="0" borderId="0" xfId="22" applyFont="1" applyFill="1" applyBorder="1" applyAlignment="1">
      <alignment horizontal="centerContinuous" wrapText="1"/>
      <protection/>
    </xf>
    <xf numFmtId="38" fontId="6" fillId="0" borderId="0" xfId="22" applyNumberFormat="1" applyFont="1" applyFill="1" applyBorder="1" applyAlignment="1">
      <alignment horizontal="centerContinuous" wrapText="1"/>
      <protection/>
    </xf>
    <xf numFmtId="38" fontId="5" fillId="0" borderId="0" xfId="22" applyNumberFormat="1" applyFont="1" applyFill="1" applyBorder="1" applyAlignment="1">
      <alignment horizontal="centerContinuous" wrapText="1"/>
      <protection/>
    </xf>
    <xf numFmtId="0" fontId="5" fillId="0" borderId="0" xfId="21" applyFont="1" applyFill="1" applyBorder="1">
      <alignment/>
      <protection/>
    </xf>
    <xf numFmtId="0" fontId="6" fillId="0" borderId="0" xfId="21" applyFont="1" applyFill="1" applyBorder="1">
      <alignment/>
      <protection/>
    </xf>
    <xf numFmtId="37" fontId="5" fillId="0" borderId="0" xfId="22" applyFont="1" applyBorder="1" applyAlignment="1">
      <alignment horizontal="right" wrapText="1"/>
      <protection/>
    </xf>
    <xf numFmtId="38" fontId="3" fillId="0" borderId="0" xfId="22" applyNumberFormat="1" applyFont="1">
      <alignment/>
      <protection/>
    </xf>
    <xf numFmtId="0" fontId="4" fillId="0" borderId="0" xfId="21" applyFont="1">
      <alignment/>
      <protection/>
    </xf>
    <xf numFmtId="0" fontId="3" fillId="0" borderId="0" xfId="21" applyFont="1">
      <alignment/>
      <protection/>
    </xf>
    <xf numFmtId="37" fontId="4" fillId="0" borderId="1" xfId="22" applyFont="1" applyFill="1" applyBorder="1" applyAlignment="1" quotePrefix="1">
      <alignment horizontal="center" wrapText="1"/>
      <protection/>
    </xf>
    <xf numFmtId="38" fontId="4" fillId="0" borderId="1" xfId="22" applyNumberFormat="1" applyFont="1" applyFill="1" applyBorder="1" applyAlignment="1">
      <alignment horizontal="centerContinuous" wrapText="1"/>
      <protection/>
    </xf>
    <xf numFmtId="0" fontId="3" fillId="0" borderId="0" xfId="21" applyFont="1" applyFill="1">
      <alignment/>
      <protection/>
    </xf>
    <xf numFmtId="37" fontId="4" fillId="0" borderId="2" xfId="22" applyFont="1" applyBorder="1" applyAlignment="1" quotePrefix="1">
      <alignment horizontal="left"/>
      <protection/>
    </xf>
    <xf numFmtId="38" fontId="3" fillId="0" borderId="2" xfId="15" applyNumberFormat="1" applyFont="1" applyBorder="1" applyAlignment="1">
      <alignment/>
    </xf>
    <xf numFmtId="38" fontId="4" fillId="0" borderId="2" xfId="15" applyNumberFormat="1" applyFont="1" applyBorder="1" applyAlignment="1">
      <alignment/>
    </xf>
    <xf numFmtId="37" fontId="4" fillId="0" borderId="3" xfId="22" applyFont="1" applyBorder="1" applyAlignment="1" quotePrefix="1">
      <alignment horizontal="left"/>
      <protection/>
    </xf>
    <xf numFmtId="38" fontId="3" fillId="0" borderId="4" xfId="15" applyNumberFormat="1" applyFont="1" applyBorder="1" applyAlignment="1">
      <alignment/>
    </xf>
    <xf numFmtId="38" fontId="4" fillId="0" borderId="4" xfId="15" applyNumberFormat="1" applyFont="1" applyBorder="1" applyAlignment="1">
      <alignment/>
    </xf>
    <xf numFmtId="37" fontId="3" fillId="0" borderId="3" xfId="22" applyFont="1" applyBorder="1" applyAlignment="1">
      <alignment horizontal="left"/>
      <protection/>
    </xf>
    <xf numFmtId="37" fontId="3" fillId="0" borderId="3" xfId="22" applyFont="1" applyBorder="1" applyAlignment="1">
      <alignment horizontal="right"/>
      <protection/>
    </xf>
    <xf numFmtId="37" fontId="4" fillId="0" borderId="3" xfId="22" applyFont="1" applyBorder="1" applyAlignment="1">
      <alignment horizontal="right"/>
      <protection/>
    </xf>
    <xf numFmtId="37" fontId="4" fillId="0" borderId="2" xfId="22" applyFont="1" applyBorder="1" applyAlignment="1">
      <alignment horizontal="left"/>
      <protection/>
    </xf>
    <xf numFmtId="38" fontId="3" fillId="0" borderId="2" xfId="15" applyNumberFormat="1" applyFont="1" applyBorder="1" applyAlignment="1">
      <alignment/>
    </xf>
    <xf numFmtId="37" fontId="4" fillId="0" borderId="2" xfId="22" applyFont="1" applyBorder="1" applyAlignment="1">
      <alignment horizontal="right"/>
      <protection/>
    </xf>
    <xf numFmtId="38" fontId="3" fillId="0" borderId="5" xfId="15" applyNumberFormat="1" applyFont="1" applyBorder="1" applyAlignment="1">
      <alignment/>
    </xf>
    <xf numFmtId="0" fontId="4" fillId="0" borderId="6" xfId="21" applyFont="1" applyBorder="1">
      <alignment/>
      <protection/>
    </xf>
    <xf numFmtId="38" fontId="3" fillId="2" borderId="2" xfId="15" applyNumberFormat="1" applyFont="1" applyFill="1" applyBorder="1" applyAlignment="1">
      <alignment/>
    </xf>
    <xf numFmtId="38" fontId="3" fillId="0" borderId="1" xfId="15" applyNumberFormat="1" applyFont="1" applyFill="1" applyBorder="1" applyAlignment="1">
      <alignment/>
    </xf>
    <xf numFmtId="37" fontId="4" fillId="0" borderId="1" xfId="22" applyFont="1" applyBorder="1" applyAlignment="1">
      <alignment horizontal="right"/>
      <protection/>
    </xf>
    <xf numFmtId="37" fontId="4" fillId="0" borderId="7" xfId="22" applyFont="1" applyBorder="1" applyAlignment="1">
      <alignment horizontal="left"/>
      <protection/>
    </xf>
    <xf numFmtId="38" fontId="3" fillId="0" borderId="3" xfId="15" applyNumberFormat="1" applyFont="1" applyFill="1" applyBorder="1" applyAlignment="1">
      <alignment/>
    </xf>
    <xf numFmtId="38" fontId="3" fillId="0" borderId="4" xfId="15" applyNumberFormat="1" applyFont="1" applyFill="1" applyBorder="1" applyAlignment="1">
      <alignment/>
    </xf>
    <xf numFmtId="37" fontId="3" fillId="0" borderId="5" xfId="21" applyNumberFormat="1" applyFont="1" applyBorder="1">
      <alignment/>
      <protection/>
    </xf>
    <xf numFmtId="38" fontId="3" fillId="0" borderId="0" xfId="21" applyNumberFormat="1" applyFont="1">
      <alignment/>
      <protection/>
    </xf>
    <xf numFmtId="37" fontId="3" fillId="0" borderId="7" xfId="22" applyFont="1" applyBorder="1" applyAlignment="1">
      <alignment horizontal="right"/>
      <protection/>
    </xf>
    <xf numFmtId="37" fontId="3" fillId="0" borderId="7" xfId="22" applyFont="1" applyBorder="1" applyAlignment="1">
      <alignment horizontal="left"/>
      <protection/>
    </xf>
    <xf numFmtId="37" fontId="3" fillId="0" borderId="7" xfId="22" applyFont="1" applyBorder="1" applyAlignment="1">
      <alignment/>
      <protection/>
    </xf>
    <xf numFmtId="37" fontId="4" fillId="0" borderId="6" xfId="22" applyFont="1" applyBorder="1" applyAlignment="1" quotePrefix="1">
      <alignment horizontal="left"/>
      <protection/>
    </xf>
    <xf numFmtId="38" fontId="3" fillId="0" borderId="2" xfId="21" applyNumberFormat="1" applyFont="1" applyBorder="1">
      <alignment/>
      <protection/>
    </xf>
    <xf numFmtId="37" fontId="4" fillId="0" borderId="6" xfId="22" applyFont="1" applyBorder="1" applyAlignment="1" quotePrefix="1">
      <alignment horizontal="left"/>
      <protection/>
    </xf>
    <xf numFmtId="38" fontId="3" fillId="0" borderId="3" xfId="15" applyNumberFormat="1" applyFont="1" applyBorder="1" applyAlignment="1">
      <alignment/>
    </xf>
    <xf numFmtId="38" fontId="3" fillId="0" borderId="7" xfId="15" applyNumberFormat="1" applyFont="1" applyBorder="1" applyAlignment="1">
      <alignment/>
    </xf>
    <xf numFmtId="0" fontId="4" fillId="0" borderId="7" xfId="21" applyFont="1" applyBorder="1">
      <alignment/>
      <protection/>
    </xf>
    <xf numFmtId="164" fontId="3" fillId="0" borderId="5" xfId="15" applyNumberFormat="1" applyFont="1" applyBorder="1" applyAlignment="1">
      <alignment/>
    </xf>
    <xf numFmtId="164" fontId="4" fillId="0" borderId="3" xfId="21" applyNumberFormat="1" applyFont="1" applyBorder="1">
      <alignment/>
      <protection/>
    </xf>
    <xf numFmtId="167" fontId="3" fillId="0" borderId="5" xfId="15" applyNumberFormat="1" applyFont="1" applyBorder="1" applyAlignment="1">
      <alignment/>
    </xf>
    <xf numFmtId="164" fontId="3" fillId="0" borderId="3" xfId="15" applyNumberFormat="1" applyFont="1" applyBorder="1" applyAlignment="1">
      <alignment/>
    </xf>
    <xf numFmtId="37" fontId="4" fillId="0" borderId="2" xfId="22" applyFont="1" applyBorder="1" applyAlignment="1">
      <alignment horizontal="left"/>
      <protection/>
    </xf>
    <xf numFmtId="164" fontId="3" fillId="0" borderId="2" xfId="15" applyNumberFormat="1" applyFont="1" applyBorder="1" applyAlignment="1">
      <alignment/>
    </xf>
    <xf numFmtId="37" fontId="3" fillId="0" borderId="0" xfId="22" applyFont="1" applyBorder="1" applyAlignment="1">
      <alignment horizontal="left"/>
      <protection/>
    </xf>
    <xf numFmtId="38" fontId="3" fillId="0" borderId="0" xfId="15" applyNumberFormat="1" applyFont="1" applyBorder="1" applyAlignment="1">
      <alignment/>
    </xf>
    <xf numFmtId="37" fontId="4" fillId="0" borderId="8" xfId="22" applyFont="1" applyBorder="1" applyAlignment="1" quotePrefix="1">
      <alignment horizontal="left"/>
      <protection/>
    </xf>
    <xf numFmtId="38" fontId="4" fillId="0" borderId="1" xfId="15" applyNumberFormat="1" applyFont="1" applyBorder="1" applyAlignment="1">
      <alignment horizontal="right"/>
    </xf>
    <xf numFmtId="38" fontId="4" fillId="0" borderId="1" xfId="21" applyNumberFormat="1" applyFont="1" applyBorder="1">
      <alignment/>
      <protection/>
    </xf>
    <xf numFmtId="37" fontId="3" fillId="0" borderId="0" xfId="22" applyFont="1">
      <alignment/>
      <protection/>
    </xf>
    <xf numFmtId="38" fontId="3" fillId="0" borderId="0" xfId="22" applyNumberFormat="1" applyFont="1" applyBorder="1">
      <alignment/>
      <protection/>
    </xf>
    <xf numFmtId="37" fontId="4" fillId="0" borderId="0" xfId="22" applyFont="1" applyAlignment="1">
      <alignment horizontal="left"/>
      <protection/>
    </xf>
    <xf numFmtId="38" fontId="4" fillId="0" borderId="0" xfId="21" applyNumberFormat="1" applyFont="1">
      <alignment/>
      <protection/>
    </xf>
    <xf numFmtId="37" fontId="8" fillId="0" borderId="0" xfId="22" applyFont="1" applyBorder="1" applyAlignment="1">
      <alignment horizontal="left"/>
      <protection/>
    </xf>
    <xf numFmtId="37" fontId="8" fillId="0" borderId="0" xfId="22" applyFont="1" applyBorder="1" applyAlignment="1">
      <alignment horizontal="left" vertical="top"/>
      <protection/>
    </xf>
    <xf numFmtId="38" fontId="3" fillId="0" borderId="0" xfId="21" applyNumberFormat="1" applyFont="1" applyAlignment="1">
      <alignment horizontal="centerContinuous" wrapText="1"/>
      <protection/>
    </xf>
    <xf numFmtId="0" fontId="8" fillId="0" borderId="0" xfId="21" applyFont="1" applyAlignment="1">
      <alignment horizontal="left"/>
      <protection/>
    </xf>
    <xf numFmtId="38" fontId="3" fillId="0" borderId="0" xfId="22" applyNumberFormat="1" applyFont="1" applyBorder="1" applyAlignment="1">
      <alignment horizontal="left" vertical="top"/>
      <protection/>
    </xf>
    <xf numFmtId="0" fontId="8" fillId="0" borderId="0" xfId="21" applyFont="1" applyAlignment="1" quotePrefix="1">
      <alignment horizontal="left"/>
      <protection/>
    </xf>
    <xf numFmtId="38" fontId="3" fillId="0" borderId="0" xfId="21" applyNumberFormat="1" applyFont="1" applyAlignment="1">
      <alignment horizontal="right"/>
      <protection/>
    </xf>
    <xf numFmtId="38" fontId="3" fillId="0" borderId="0" xfId="21" applyNumberFormat="1" applyFont="1" applyAlignment="1">
      <alignment horizontal="center"/>
      <protection/>
    </xf>
    <xf numFmtId="0" fontId="3" fillId="0" borderId="0" xfId="21" applyFont="1" applyAlignment="1">
      <alignment horizontal="right"/>
      <protection/>
    </xf>
    <xf numFmtId="38" fontId="8" fillId="0" borderId="0" xfId="21" applyNumberFormat="1" applyFont="1" applyAlignment="1" quotePrefix="1">
      <alignment horizontal="right"/>
      <protection/>
    </xf>
  </cellXfs>
  <cellStyles count="10">
    <cellStyle name="Normal" xfId="0"/>
    <cellStyle name="Comma" xfId="15"/>
    <cellStyle name="Comma [0]" xfId="16"/>
    <cellStyle name="Currency" xfId="17"/>
    <cellStyle name="Currency [0]" xfId="18"/>
    <cellStyle name="Followed Hyperlink" xfId="19"/>
    <cellStyle name="Hyperlink" xfId="20"/>
    <cellStyle name="Normal_2000budforms" xfId="21"/>
    <cellStyle name="Normal_AIRPLAN.XL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udget\09TR\09FORM5vCF09P008v01%20Adop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orm5- PTF diff frm TR 0809 Ad"/>
      <sheetName val="Form5- Op diff frmTR 0809 Adop"/>
      <sheetName val="Form5- Cap diff frm TR 0809 Ad"/>
      <sheetName val="Form5-RFRF diff frm 06 TR Adop"/>
      <sheetName val="Form5- PTF diff 07 EX Prop"/>
      <sheetName val="Form5- Op diff 07 TR Oper"/>
      <sheetName val="Form5- Cap diff 07 TR Prop"/>
      <sheetName val="Form5-RFRF diff 07 TR Prop"/>
      <sheetName val="Form5-RFRF Diff from 08 Adted"/>
      <sheetName val="Form5- PTF V06 vs V05"/>
      <sheetName val="Form5- Operating V06 vs V05"/>
      <sheetName val="Form5- Capital V06 vs V05"/>
      <sheetName val="Form5-RFRF V06 vs V05"/>
      <sheetName val="Data -CF09P008v01 Adopted"/>
      <sheetName val="Form5- PTF"/>
      <sheetName val="Form5- Operating"/>
      <sheetName val="Form5- Capital"/>
      <sheetName val="Form5-RFRF"/>
      <sheetName val="Form5-CBL"/>
    </sheetNames>
    <sheetDataSet>
      <sheetData sheetId="13">
        <row r="78">
          <cell r="C78">
            <v>38600</v>
          </cell>
          <cell r="D78">
            <v>41900</v>
          </cell>
          <cell r="E78">
            <v>43532.89232725009</v>
          </cell>
          <cell r="F78">
            <v>44700</v>
          </cell>
          <cell r="G78">
            <v>41080.208469559315</v>
          </cell>
          <cell r="H78">
            <v>34765.563604701536</v>
          </cell>
          <cell r="I78">
            <v>13328.401293959112</v>
          </cell>
          <cell r="J78">
            <v>-0.00022669974714517593</v>
          </cell>
          <cell r="K78">
            <v>13505.111220778897</v>
          </cell>
          <cell r="L78">
            <v>27419.04210772959</v>
          </cell>
          <cell r="M78">
            <v>42193.63552387862</v>
          </cell>
          <cell r="N78">
            <v>57758.149539807</v>
          </cell>
          <cell r="O78">
            <v>74081.30278870487</v>
          </cell>
        </row>
        <row r="79">
          <cell r="C79">
            <v>9160.928861250082</v>
          </cell>
          <cell r="D79">
            <v>4115.136038820376</v>
          </cell>
          <cell r="E79">
            <v>15641.628000000004</v>
          </cell>
          <cell r="F79">
            <v>0.00024211197160184383</v>
          </cell>
          <cell r="G79">
            <v>0</v>
          </cell>
          <cell r="H79">
            <v>0</v>
          </cell>
          <cell r="I79">
            <v>0</v>
          </cell>
          <cell r="J79">
            <v>0</v>
          </cell>
          <cell r="K79">
            <v>0</v>
          </cell>
          <cell r="L79">
            <v>0</v>
          </cell>
          <cell r="M79">
            <v>0</v>
          </cell>
          <cell r="N79">
            <v>0</v>
          </cell>
          <cell r="O79">
            <v>0</v>
          </cell>
        </row>
        <row r="81">
          <cell r="C81">
            <v>78208.14</v>
          </cell>
          <cell r="D81">
            <v>87301.196</v>
          </cell>
          <cell r="E81">
            <v>90490.553</v>
          </cell>
          <cell r="F81">
            <v>92484.318</v>
          </cell>
          <cell r="G81">
            <v>104380.666</v>
          </cell>
          <cell r="H81">
            <v>120283.842408</v>
          </cell>
          <cell r="I81">
            <v>134245.36342742402</v>
          </cell>
          <cell r="J81">
            <v>139054.2464553919</v>
          </cell>
          <cell r="K81">
            <v>141108.89793614286</v>
          </cell>
          <cell r="L81">
            <v>155017.97039035484</v>
          </cell>
          <cell r="M81">
            <v>160687.8884452848</v>
          </cell>
          <cell r="N81">
            <v>164000.28786575273</v>
          </cell>
          <cell r="O81">
            <v>179610.4295859938</v>
          </cell>
        </row>
        <row r="82">
          <cell r="A82" t="str">
            <v>  Other Operations Revenue</v>
          </cell>
          <cell r="C82">
            <v>14929.342</v>
          </cell>
          <cell r="D82">
            <v>13521.047380718614</v>
          </cell>
          <cell r="E82">
            <v>14284.731360309293</v>
          </cell>
          <cell r="F82">
            <v>15009.600662697656</v>
          </cell>
          <cell r="G82">
            <v>18992.93824730459</v>
          </cell>
          <cell r="H82">
            <v>21900.12219211624</v>
          </cell>
          <cell r="I82">
            <v>23211.218284178678</v>
          </cell>
          <cell r="J82">
            <v>25096.087049904687</v>
          </cell>
          <cell r="K82">
            <v>25990.53434274953</v>
          </cell>
          <cell r="L82">
            <v>27729.95504976224</v>
          </cell>
          <cell r="M82">
            <v>28127.107046233174</v>
          </cell>
          <cell r="N82">
            <v>30076.267360653885</v>
          </cell>
          <cell r="O82">
            <v>30881.59736097426</v>
          </cell>
        </row>
        <row r="83">
          <cell r="A83" t="str">
            <v>  Sales Tax </v>
          </cell>
          <cell r="C83">
            <v>321946.649</v>
          </cell>
          <cell r="D83">
            <v>348637.05</v>
          </cell>
          <cell r="E83">
            <v>338593.373</v>
          </cell>
          <cell r="F83">
            <v>369770.034</v>
          </cell>
          <cell r="G83">
            <v>331971.162</v>
          </cell>
          <cell r="H83">
            <v>342864.869</v>
          </cell>
          <cell r="I83">
            <v>358592.525</v>
          </cell>
          <cell r="J83">
            <v>376704.779</v>
          </cell>
          <cell r="K83">
            <v>397988.46599999996</v>
          </cell>
          <cell r="L83">
            <v>420474.6176214094</v>
          </cell>
          <cell r="M83">
            <v>444231.75095943204</v>
          </cell>
          <cell r="N83">
            <v>469330.64499117807</v>
          </cell>
          <cell r="O83">
            <v>495847.34746864846</v>
          </cell>
        </row>
        <row r="84">
          <cell r="A84" t="str">
            <v>  Motor Vehicle Excise Tax</v>
          </cell>
          <cell r="C84">
            <v>0</v>
          </cell>
          <cell r="D84">
            <v>0</v>
          </cell>
          <cell r="E84">
            <v>0</v>
          </cell>
          <cell r="F84">
            <v>0</v>
          </cell>
          <cell r="G84">
            <v>0</v>
          </cell>
          <cell r="H84">
            <v>0</v>
          </cell>
          <cell r="I84">
            <v>0</v>
          </cell>
          <cell r="J84">
            <v>0</v>
          </cell>
          <cell r="K84">
            <v>0</v>
          </cell>
          <cell r="M84">
            <v>0</v>
          </cell>
          <cell r="N84">
            <v>0</v>
          </cell>
          <cell r="O84">
            <v>0</v>
          </cell>
          <cell r="P84">
            <v>0</v>
          </cell>
        </row>
        <row r="85">
          <cell r="A85" t="str">
            <v>  State Interim Financing</v>
          </cell>
          <cell r="C85">
            <v>0</v>
          </cell>
          <cell r="D85">
            <v>0</v>
          </cell>
          <cell r="E85">
            <v>0</v>
          </cell>
          <cell r="F85">
            <v>0</v>
          </cell>
          <cell r="G85">
            <v>0</v>
          </cell>
          <cell r="H85">
            <v>0</v>
          </cell>
          <cell r="I85">
            <v>0</v>
          </cell>
          <cell r="J85">
            <v>0</v>
          </cell>
          <cell r="K85">
            <v>0</v>
          </cell>
          <cell r="M85">
            <v>0</v>
          </cell>
          <cell r="N85">
            <v>0</v>
          </cell>
          <cell r="O85">
            <v>0</v>
          </cell>
          <cell r="P85">
            <v>0</v>
          </cell>
        </row>
        <row r="86">
          <cell r="A86" t="str">
            <v>  FTA Section 9 (Operating)</v>
          </cell>
          <cell r="C86">
            <v>0</v>
          </cell>
          <cell r="D86">
            <v>0</v>
          </cell>
          <cell r="E86">
            <v>0</v>
          </cell>
          <cell r="F86">
            <v>0</v>
          </cell>
          <cell r="G86">
            <v>0</v>
          </cell>
          <cell r="H86">
            <v>0</v>
          </cell>
          <cell r="I86">
            <v>0</v>
          </cell>
          <cell r="J86">
            <v>0</v>
          </cell>
          <cell r="K86">
            <v>0</v>
          </cell>
          <cell r="M86">
            <v>0</v>
          </cell>
          <cell r="N86">
            <v>0</v>
          </cell>
          <cell r="O86">
            <v>0</v>
          </cell>
          <cell r="P86">
            <v>0</v>
          </cell>
        </row>
        <row r="87">
          <cell r="A87" t="str">
            <v>  Payments from ST; Roads, Fleet, Airport</v>
          </cell>
          <cell r="C87">
            <v>43205.909</v>
          </cell>
          <cell r="D87">
            <v>49580.95373999998</v>
          </cell>
          <cell r="E87">
            <v>49917.07786999999</v>
          </cell>
          <cell r="F87">
            <v>66196.36625510252</v>
          </cell>
          <cell r="G87">
            <v>68795.74121998165</v>
          </cell>
          <cell r="H87">
            <v>74965.26121164524</v>
          </cell>
          <cell r="I87">
            <v>78767.09103664328</v>
          </cell>
          <cell r="J87">
            <v>81668.84544874133</v>
          </cell>
          <cell r="K87">
            <v>84365.45300037807</v>
          </cell>
          <cell r="L87">
            <v>87368.27725146065</v>
          </cell>
          <cell r="M87">
            <v>90516.54993757357</v>
          </cell>
          <cell r="N87">
            <v>94012.84614289762</v>
          </cell>
          <cell r="O87">
            <v>97280.21447797073</v>
          </cell>
        </row>
        <row r="88">
          <cell r="A88" t="str">
            <v>  Interest</v>
          </cell>
          <cell r="C88">
            <v>2787.938</v>
          </cell>
          <cell r="D88">
            <v>2099.392</v>
          </cell>
          <cell r="E88">
            <v>1338.42</v>
          </cell>
          <cell r="F88">
            <v>2092.236</v>
          </cell>
          <cell r="G88">
            <v>544.066</v>
          </cell>
          <cell r="H88">
            <v>489.39660938474725</v>
          </cell>
          <cell r="I88">
            <v>-224.3562634140335</v>
          </cell>
          <cell r="J88">
            <v>-672.1034225621585</v>
          </cell>
          <cell r="K88">
            <v>-400.2930796770964</v>
          </cell>
          <cell r="L88">
            <v>83.62699127566768</v>
          </cell>
          <cell r="M88">
            <v>701.7253653188596</v>
          </cell>
          <cell r="N88">
            <v>1391.1799172363242</v>
          </cell>
          <cell r="O88">
            <v>2090.836454379882</v>
          </cell>
        </row>
        <row r="89">
          <cell r="A89" t="str">
            <v>  Miscellaneous</v>
          </cell>
          <cell r="C89">
            <v>8883.352</v>
          </cell>
          <cell r="D89">
            <v>11693.91776257296</v>
          </cell>
          <cell r="E89">
            <v>11760.934502</v>
          </cell>
          <cell r="F89">
            <v>14572.929255725001</v>
          </cell>
          <cell r="G89">
            <v>14094.152907856</v>
          </cell>
          <cell r="H89">
            <v>22969.822949275967</v>
          </cell>
          <cell r="I89">
            <v>29752.91474585569</v>
          </cell>
          <cell r="J89">
            <v>30568.097160379653</v>
          </cell>
          <cell r="K89">
            <v>22827.627363908286</v>
          </cell>
          <cell r="L89">
            <v>22487.853401520246</v>
          </cell>
          <cell r="M89">
            <v>23145.5103279811</v>
          </cell>
          <cell r="N89">
            <v>23781.428212209437</v>
          </cell>
          <cell r="O89">
            <v>24478.85749664667</v>
          </cell>
        </row>
        <row r="93">
          <cell r="C93">
            <v>46134.85</v>
          </cell>
          <cell r="D93">
            <v>25499</v>
          </cell>
          <cell r="E93">
            <v>25499</v>
          </cell>
          <cell r="F93">
            <v>35577</v>
          </cell>
          <cell r="G93">
            <v>48377</v>
          </cell>
          <cell r="H93">
            <v>36491</v>
          </cell>
          <cell r="I93">
            <v>26802</v>
          </cell>
          <cell r="J93">
            <v>42983</v>
          </cell>
          <cell r="K93">
            <v>49130</v>
          </cell>
          <cell r="L93">
            <v>48561</v>
          </cell>
          <cell r="M93">
            <v>55445.5</v>
          </cell>
          <cell r="N93">
            <v>61368</v>
          </cell>
          <cell r="O93">
            <v>47395</v>
          </cell>
        </row>
        <row r="97">
          <cell r="C97">
            <v>4.08605600000044</v>
          </cell>
          <cell r="D97">
            <v>0</v>
          </cell>
          <cell r="E97">
            <v>-1004.9</v>
          </cell>
          <cell r="F97">
            <v>0</v>
          </cell>
          <cell r="G97">
            <v>0</v>
          </cell>
          <cell r="H97">
            <v>0</v>
          </cell>
          <cell r="I97">
            <v>23990.517</v>
          </cell>
          <cell r="J97">
            <v>51873</v>
          </cell>
          <cell r="K97">
            <v>59998</v>
          </cell>
          <cell r="L97">
            <v>57788</v>
          </cell>
          <cell r="M97">
            <v>61913</v>
          </cell>
          <cell r="N97">
            <v>64422</v>
          </cell>
          <cell r="O97">
            <v>54617</v>
          </cell>
        </row>
        <row r="102">
          <cell r="A102" t="str">
            <v>  Transit </v>
          </cell>
          <cell r="C102">
            <v>-499057.73202</v>
          </cell>
          <cell r="D102">
            <v>-538444.569</v>
          </cell>
          <cell r="E102">
            <v>-547599.443</v>
          </cell>
          <cell r="F102">
            <v>-590382.297</v>
          </cell>
          <cell r="G102">
            <v>-592214.62</v>
          </cell>
          <cell r="H102">
            <v>-641338.737107924</v>
          </cell>
          <cell r="I102">
            <v>-688695.1679319044</v>
          </cell>
          <cell r="J102">
            <v>-734269.6696036874</v>
          </cell>
          <cell r="K102">
            <v>-767736.625307471</v>
          </cell>
          <cell r="L102">
            <v>-805559.8159495547</v>
          </cell>
          <cell r="M102">
            <v>-850272.2412730628</v>
          </cell>
          <cell r="N102">
            <v>-893349.8202603146</v>
          </cell>
          <cell r="O102">
            <v>-930029.4796076873</v>
          </cell>
        </row>
        <row r="103">
          <cell r="A103" t="str">
            <v>  Transportation Administration</v>
          </cell>
          <cell r="C103">
            <v>-5628.94257</v>
          </cell>
          <cell r="D103">
            <v>-5888.863</v>
          </cell>
          <cell r="E103">
            <v>-6153.998</v>
          </cell>
          <cell r="F103">
            <v>-6069.211</v>
          </cell>
          <cell r="G103">
            <v>-6324.656</v>
          </cell>
          <cell r="H103">
            <v>-6541.542368</v>
          </cell>
          <cell r="I103">
            <v>-6724.7055543040005</v>
          </cell>
          <cell r="J103">
            <v>-6912.997309824513</v>
          </cell>
          <cell r="K103">
            <v>-7106.561234499599</v>
          </cell>
          <cell r="L103">
            <v>-7305.544949065587</v>
          </cell>
          <cell r="M103">
            <v>-7510.100207639424</v>
          </cell>
          <cell r="N103">
            <v>-7720.383013453328</v>
          </cell>
          <cell r="O103">
            <v>-7936.553737830021</v>
          </cell>
        </row>
        <row r="104">
          <cell r="A104" t="str">
            <v>  Transportation Planning</v>
          </cell>
          <cell r="C104">
            <v>0</v>
          </cell>
          <cell r="D104">
            <v>0</v>
          </cell>
          <cell r="E104">
            <v>0</v>
          </cell>
          <cell r="F104">
            <v>0</v>
          </cell>
          <cell r="G104">
            <v>0</v>
          </cell>
          <cell r="H104">
            <v>0</v>
          </cell>
          <cell r="I104">
            <v>0</v>
          </cell>
          <cell r="J104">
            <v>0</v>
          </cell>
          <cell r="K104">
            <v>0</v>
          </cell>
          <cell r="M104">
            <v>0</v>
          </cell>
          <cell r="N104">
            <v>0</v>
          </cell>
          <cell r="O104">
            <v>0</v>
          </cell>
          <cell r="P104">
            <v>0</v>
          </cell>
        </row>
        <row r="108">
          <cell r="C108">
            <v>0</v>
          </cell>
          <cell r="D108">
            <v>4685.739320000001</v>
          </cell>
          <cell r="E108">
            <v>4779.93941</v>
          </cell>
          <cell r="F108">
            <v>5048.02708</v>
          </cell>
          <cell r="G108">
            <v>5068.904759999999</v>
          </cell>
          <cell r="H108">
            <v>6478.80279475924</v>
          </cell>
          <cell r="I108">
            <v>6954.198734862084</v>
          </cell>
          <cell r="J108">
            <v>7411.826669135119</v>
          </cell>
          <cell r="K108">
            <v>7748.431865419706</v>
          </cell>
          <cell r="L108">
            <v>8128.653608986202</v>
          </cell>
          <cell r="M108">
            <v>8577.823414807022</v>
          </cell>
          <cell r="N108">
            <v>9010.70203273768</v>
          </cell>
          <cell r="O108">
            <v>9379.660333455175</v>
          </cell>
        </row>
        <row r="109">
          <cell r="C109">
            <v>-504686.67459</v>
          </cell>
        </row>
        <row r="116">
          <cell r="C116">
            <v>15641.628000000004</v>
          </cell>
          <cell r="D116">
            <v>0.00024211197160184383</v>
          </cell>
          <cell r="E116">
            <v>0</v>
          </cell>
          <cell r="F116">
            <v>0</v>
          </cell>
          <cell r="G116">
            <v>0</v>
          </cell>
          <cell r="H116">
            <v>0</v>
          </cell>
          <cell r="I116">
            <v>0</v>
          </cell>
          <cell r="J116">
            <v>0</v>
          </cell>
          <cell r="K116">
            <v>0</v>
          </cell>
          <cell r="M116">
            <v>0</v>
          </cell>
          <cell r="N116">
            <v>0</v>
          </cell>
          <cell r="O116">
            <v>0</v>
          </cell>
          <cell r="P11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59"/>
  <sheetViews>
    <sheetView tabSelected="1" workbookViewId="0" topLeftCell="A1">
      <selection activeCell="A1" sqref="A1"/>
    </sheetView>
  </sheetViews>
  <sheetFormatPr defaultColWidth="9.140625" defaultRowHeight="12.75"/>
  <cols>
    <col min="1" max="1" width="45.28125" style="77" customWidth="1"/>
    <col min="2" max="2" width="12.7109375" style="75" hidden="1" customWidth="1"/>
    <col min="3" max="3" width="12.7109375" style="75" customWidth="1"/>
    <col min="4" max="4" width="11.8515625" style="76" customWidth="1"/>
    <col min="5" max="5" width="12.7109375" style="76" customWidth="1"/>
    <col min="6" max="6" width="11.7109375" style="44" customWidth="1"/>
    <col min="7" max="7" width="12.140625" style="44" customWidth="1"/>
    <col min="8" max="8" width="11.8515625" style="44" customWidth="1"/>
    <col min="9" max="11" width="12.00390625" style="44" customWidth="1"/>
    <col min="12" max="12" width="12.7109375" style="44" customWidth="1"/>
    <col min="13" max="13" width="13.421875" style="18" hidden="1" customWidth="1"/>
    <col min="14" max="16" width="12.7109375" style="44" hidden="1" customWidth="1"/>
    <col min="17" max="16384" width="8.8515625" style="19" customWidth="1"/>
  </cols>
  <sheetData>
    <row r="1" spans="1:16" s="5" customFormat="1" ht="15.75">
      <c r="A1" s="1" t="s">
        <v>0</v>
      </c>
      <c r="B1" s="2"/>
      <c r="C1" s="2"/>
      <c r="D1" s="3"/>
      <c r="E1" s="2"/>
      <c r="F1" s="2"/>
      <c r="G1" s="2"/>
      <c r="H1" s="2"/>
      <c r="I1" s="2"/>
      <c r="J1" s="2"/>
      <c r="K1" s="2"/>
      <c r="L1" s="2"/>
      <c r="M1" s="4"/>
      <c r="N1" s="2"/>
      <c r="O1" s="2"/>
      <c r="P1" s="2"/>
    </row>
    <row r="2" spans="1:16" s="10" customFormat="1" ht="18.75">
      <c r="A2" s="6" t="s">
        <v>1</v>
      </c>
      <c r="B2" s="7"/>
      <c r="C2" s="7"/>
      <c r="D2" s="8"/>
      <c r="E2" s="7"/>
      <c r="F2" s="7"/>
      <c r="G2" s="7"/>
      <c r="H2" s="7"/>
      <c r="I2" s="7"/>
      <c r="J2" s="7"/>
      <c r="K2" s="7"/>
      <c r="L2" s="7"/>
      <c r="M2" s="9"/>
      <c r="N2" s="7"/>
      <c r="O2" s="7"/>
      <c r="P2" s="7"/>
    </row>
    <row r="3" spans="1:16" s="15" customFormat="1" ht="18.75">
      <c r="A3" s="11" t="s">
        <v>2</v>
      </c>
      <c r="B3" s="12"/>
      <c r="C3" s="12"/>
      <c r="D3" s="13"/>
      <c r="E3" s="12"/>
      <c r="F3" s="12"/>
      <c r="G3" s="12"/>
      <c r="H3" s="12"/>
      <c r="I3" s="12"/>
      <c r="J3" s="12"/>
      <c r="K3" s="12"/>
      <c r="L3" s="12"/>
      <c r="M3" s="14"/>
      <c r="N3" s="12"/>
      <c r="O3" s="12"/>
      <c r="P3" s="12"/>
    </row>
    <row r="4" spans="1:16" s="5" customFormat="1" ht="15.75">
      <c r="A4" s="1" t="s">
        <v>3</v>
      </c>
      <c r="B4" s="2"/>
      <c r="C4" s="2"/>
      <c r="D4" s="3"/>
      <c r="E4" s="2"/>
      <c r="F4" s="2"/>
      <c r="G4" s="2"/>
      <c r="H4" s="2"/>
      <c r="I4" s="2"/>
      <c r="J4" s="2"/>
      <c r="K4" s="2"/>
      <c r="L4" s="2"/>
      <c r="M4" s="4"/>
      <c r="N4" s="2"/>
      <c r="O4" s="2"/>
      <c r="P4" s="2"/>
    </row>
    <row r="5" spans="1:16" ht="18.75">
      <c r="A5" s="16" t="s">
        <v>4</v>
      </c>
      <c r="B5" s="17"/>
      <c r="C5" s="17"/>
      <c r="D5" s="17"/>
      <c r="E5" s="17"/>
      <c r="F5" s="17"/>
      <c r="G5" s="17"/>
      <c r="H5" s="17"/>
      <c r="I5" s="17"/>
      <c r="J5" s="17"/>
      <c r="K5" s="17"/>
      <c r="L5" s="17"/>
      <c r="N5" s="17"/>
      <c r="O5" s="17"/>
      <c r="P5" s="17"/>
    </row>
    <row r="6" spans="1:16" s="22" customFormat="1" ht="34.5">
      <c r="A6" s="20" t="s">
        <v>5</v>
      </c>
      <c r="B6" s="21" t="s">
        <v>47</v>
      </c>
      <c r="C6" s="21" t="s">
        <v>48</v>
      </c>
      <c r="D6" s="21" t="s">
        <v>6</v>
      </c>
      <c r="E6" s="21" t="s">
        <v>7</v>
      </c>
      <c r="F6" s="21" t="s">
        <v>8</v>
      </c>
      <c r="G6" s="21" t="s">
        <v>9</v>
      </c>
      <c r="H6" s="21" t="s">
        <v>10</v>
      </c>
      <c r="I6" s="21" t="s">
        <v>11</v>
      </c>
      <c r="J6" s="21" t="s">
        <v>12</v>
      </c>
      <c r="K6" s="21" t="s">
        <v>39</v>
      </c>
      <c r="L6" s="21" t="s">
        <v>40</v>
      </c>
      <c r="M6" s="21" t="s">
        <v>41</v>
      </c>
      <c r="N6" s="21" t="s">
        <v>42</v>
      </c>
      <c r="O6" s="21" t="s">
        <v>43</v>
      </c>
      <c r="P6" s="21" t="s">
        <v>44</v>
      </c>
    </row>
    <row r="7" spans="1:16" ht="15.75">
      <c r="A7" s="23" t="s">
        <v>13</v>
      </c>
      <c r="B7" s="24">
        <f>+'[1]Data -CF09P008v01 Adopted'!C78+'[1]Data -CF09P008v01 Adopted'!C79</f>
        <v>47760.92886125008</v>
      </c>
      <c r="C7" s="24">
        <f>+'[1]Data -CF09P008v01 Adopted'!C78+'[1]Data -CF09P008v01 Adopted'!C79</f>
        <v>47760.92886125008</v>
      </c>
      <c r="D7" s="24">
        <f>+'[1]Data -CF09P008v01 Adopted'!D78+'[1]Data -CF09P008v01 Adopted'!D79</f>
        <v>46015.136038820376</v>
      </c>
      <c r="E7" s="24">
        <f>+'[1]Data -CF09P008v01 Adopted'!E78+'[1]Data -CF09P008v01 Adopted'!E79</f>
        <v>59174.520327250095</v>
      </c>
      <c r="F7" s="24">
        <f>+'[1]Data -CF09P008v01 Adopted'!F78+'[1]Data -CF09P008v01 Adopted'!F79</f>
        <v>44700.00024211197</v>
      </c>
      <c r="G7" s="24">
        <f>+'[1]Data -CF09P008v01 Adopted'!G78+'[1]Data -CF09P008v01 Adopted'!G79</f>
        <v>41080.208469559315</v>
      </c>
      <c r="H7" s="24">
        <f>+'[1]Data -CF09P008v01 Adopted'!H78+'[1]Data -CF09P008v01 Adopted'!H79</f>
        <v>34765.563604701536</v>
      </c>
      <c r="I7" s="24">
        <f>+'[1]Data -CF09P008v01 Adopted'!I78+'[1]Data -CF09P008v01 Adopted'!I79</f>
        <v>13328.401293959112</v>
      </c>
      <c r="J7" s="24">
        <f>+'[1]Data -CF09P008v01 Adopted'!J78+'[1]Data -CF09P008v01 Adopted'!J79</f>
        <v>-0.00022669974714517593</v>
      </c>
      <c r="K7" s="24">
        <f>+'[1]Data -CF09P008v01 Adopted'!K78+'[1]Data -CF09P008v01 Adopted'!K79</f>
        <v>13505.111220778897</v>
      </c>
      <c r="L7" s="24">
        <f>+'[1]Data -CF09P008v01 Adopted'!L78+'[1]Data -CF09P008v01 Adopted'!L79</f>
        <v>27419.04210772959</v>
      </c>
      <c r="M7" s="25">
        <f>+E7</f>
        <v>59174.520327250095</v>
      </c>
      <c r="N7" s="24">
        <f>+'[1]Data -CF09P008v01 Adopted'!M78+'[1]Data -CF09P008v01 Adopted'!M79</f>
        <v>42193.63552387862</v>
      </c>
      <c r="O7" s="24">
        <f>+'[1]Data -CF09P008v01 Adopted'!N78+'[1]Data -CF09P008v01 Adopted'!N79</f>
        <v>57758.149539807</v>
      </c>
      <c r="P7" s="24">
        <f>+'[1]Data -CF09P008v01 Adopted'!O78+'[1]Data -CF09P008v01 Adopted'!O79</f>
        <v>74081.30278870487</v>
      </c>
    </row>
    <row r="8" spans="1:16" ht="15.75">
      <c r="A8" s="26" t="s">
        <v>14</v>
      </c>
      <c r="B8" s="27"/>
      <c r="C8" s="27"/>
      <c r="D8" s="27"/>
      <c r="E8" s="27"/>
      <c r="F8" s="27"/>
      <c r="G8" s="27"/>
      <c r="H8" s="27"/>
      <c r="I8" s="27"/>
      <c r="J8" s="27"/>
      <c r="K8" s="27"/>
      <c r="L8" s="27"/>
      <c r="M8" s="28"/>
      <c r="N8" s="27"/>
      <c r="O8" s="27"/>
      <c r="P8" s="27"/>
    </row>
    <row r="9" spans="1:16" ht="18.75">
      <c r="A9" s="29" t="s">
        <v>49</v>
      </c>
      <c r="B9" s="30">
        <f>+'[1]Data -CF09P008v01 Adopted'!C81</f>
        <v>78208.14</v>
      </c>
      <c r="C9" s="30">
        <f>+'[1]Data -CF09P008v01 Adopted'!C81</f>
        <v>78208.14</v>
      </c>
      <c r="D9" s="30">
        <f>+'[1]Data -CF09P008v01 Adopted'!D81</f>
        <v>87301.196</v>
      </c>
      <c r="E9" s="30">
        <f>+'[1]Data -CF09P008v01 Adopted'!E81</f>
        <v>90490.553</v>
      </c>
      <c r="F9" s="30">
        <f>+'[1]Data -CF09P008v01 Adopted'!F81</f>
        <v>92484.318</v>
      </c>
      <c r="G9" s="30">
        <f>+'[1]Data -CF09P008v01 Adopted'!G81</f>
        <v>104380.666</v>
      </c>
      <c r="H9" s="30">
        <f>+'[1]Data -CF09P008v01 Adopted'!H81</f>
        <v>120283.842408</v>
      </c>
      <c r="I9" s="30">
        <f>+'[1]Data -CF09P008v01 Adopted'!I81</f>
        <v>134245.36342742402</v>
      </c>
      <c r="J9" s="30">
        <f>+'[1]Data -CF09P008v01 Adopted'!J81</f>
        <v>139054.2464553919</v>
      </c>
      <c r="K9" s="30">
        <f>+'[1]Data -CF09P008v01 Adopted'!K81</f>
        <v>141108.89793614286</v>
      </c>
      <c r="L9" s="30">
        <f>+'[1]Data -CF09P008v01 Adopted'!L81</f>
        <v>155017.97039035484</v>
      </c>
      <c r="M9" s="31">
        <f aca="true" t="shared" si="0" ref="M9:M17">SUM(E9:L9)-F9</f>
        <v>884581.5396173137</v>
      </c>
      <c r="N9" s="30">
        <f>+'[1]Data -CF09P008v01 Adopted'!M81</f>
        <v>160687.8884452848</v>
      </c>
      <c r="O9" s="30">
        <f>+'[1]Data -CF09P008v01 Adopted'!N81</f>
        <v>164000.28786575273</v>
      </c>
      <c r="P9" s="30">
        <f>+'[1]Data -CF09P008v01 Adopted'!O81</f>
        <v>179610.4295859938</v>
      </c>
    </row>
    <row r="10" spans="1:16" ht="15.75">
      <c r="A10" s="29" t="str">
        <f>+'[1]Data -CF09P008v01 Adopted'!A82</f>
        <v>  Other Operations Revenue</v>
      </c>
      <c r="B10" s="30">
        <f>+'[1]Data -CF09P008v01 Adopted'!C82</f>
        <v>14929.342</v>
      </c>
      <c r="C10" s="30">
        <f>+'[1]Data -CF09P008v01 Adopted'!C82</f>
        <v>14929.342</v>
      </c>
      <c r="D10" s="30">
        <f>+'[1]Data -CF09P008v01 Adopted'!D82</f>
        <v>13521.047380718614</v>
      </c>
      <c r="E10" s="30">
        <f>+'[1]Data -CF09P008v01 Adopted'!E82</f>
        <v>14284.731360309293</v>
      </c>
      <c r="F10" s="30">
        <f>+'[1]Data -CF09P008v01 Adopted'!F82</f>
        <v>15009.600662697656</v>
      </c>
      <c r="G10" s="30">
        <f>+'[1]Data -CF09P008v01 Adopted'!G82</f>
        <v>18992.93824730459</v>
      </c>
      <c r="H10" s="30">
        <f>+'[1]Data -CF09P008v01 Adopted'!H82</f>
        <v>21900.12219211624</v>
      </c>
      <c r="I10" s="30">
        <f>+'[1]Data -CF09P008v01 Adopted'!I82</f>
        <v>23211.218284178678</v>
      </c>
      <c r="J10" s="30">
        <f>+'[1]Data -CF09P008v01 Adopted'!J82</f>
        <v>25096.087049904687</v>
      </c>
      <c r="K10" s="30">
        <f>+'[1]Data -CF09P008v01 Adopted'!K82</f>
        <v>25990.53434274953</v>
      </c>
      <c r="L10" s="30">
        <f>+'[1]Data -CF09P008v01 Adopted'!L82</f>
        <v>27729.95504976224</v>
      </c>
      <c r="M10" s="31">
        <f t="shared" si="0"/>
        <v>157205.58652632526</v>
      </c>
      <c r="N10" s="30">
        <f>+'[1]Data -CF09P008v01 Adopted'!M82</f>
        <v>28127.107046233174</v>
      </c>
      <c r="O10" s="30">
        <f>+'[1]Data -CF09P008v01 Adopted'!N82</f>
        <v>30076.267360653885</v>
      </c>
      <c r="P10" s="30">
        <f>+'[1]Data -CF09P008v01 Adopted'!O82</f>
        <v>30881.59736097426</v>
      </c>
    </row>
    <row r="11" spans="1:16" ht="15.75">
      <c r="A11" s="29" t="str">
        <f>+'[1]Data -CF09P008v01 Adopted'!A83</f>
        <v>  Sales Tax </v>
      </c>
      <c r="B11" s="30">
        <f>+'[1]Data -CF09P008v01 Adopted'!C83</f>
        <v>321946.649</v>
      </c>
      <c r="C11" s="30">
        <f>+'[1]Data -CF09P008v01 Adopted'!C83</f>
        <v>321946.649</v>
      </c>
      <c r="D11" s="30">
        <f>+'[1]Data -CF09P008v01 Adopted'!D83</f>
        <v>348637.05</v>
      </c>
      <c r="E11" s="30">
        <f>+'[1]Data -CF09P008v01 Adopted'!E83</f>
        <v>338593.373</v>
      </c>
      <c r="F11" s="30">
        <f>+'[1]Data -CF09P008v01 Adopted'!F83</f>
        <v>369770.034</v>
      </c>
      <c r="G11" s="30">
        <f>+'[1]Data -CF09P008v01 Adopted'!G83</f>
        <v>331971.162</v>
      </c>
      <c r="H11" s="30">
        <f>+'[1]Data -CF09P008v01 Adopted'!H83</f>
        <v>342864.869</v>
      </c>
      <c r="I11" s="30">
        <f>+'[1]Data -CF09P008v01 Adopted'!I83</f>
        <v>358592.525</v>
      </c>
      <c r="J11" s="30">
        <f>+'[1]Data -CF09P008v01 Adopted'!J83</f>
        <v>376704.779</v>
      </c>
      <c r="K11" s="30">
        <f>+'[1]Data -CF09P008v01 Adopted'!K83</f>
        <v>397988.46599999996</v>
      </c>
      <c r="L11" s="30">
        <f>+'[1]Data -CF09P008v01 Adopted'!L83</f>
        <v>420474.6176214094</v>
      </c>
      <c r="M11" s="31">
        <f t="shared" si="0"/>
        <v>2567189.7916214094</v>
      </c>
      <c r="N11" s="30">
        <f>+'[1]Data -CF09P008v01 Adopted'!M83</f>
        <v>444231.75095943204</v>
      </c>
      <c r="O11" s="30">
        <f>+'[1]Data -CF09P008v01 Adopted'!N83</f>
        <v>469330.64499117807</v>
      </c>
      <c r="P11" s="30">
        <f>+'[1]Data -CF09P008v01 Adopted'!O83</f>
        <v>495847.34746864846</v>
      </c>
    </row>
    <row r="12" spans="1:16" ht="15.75" hidden="1">
      <c r="A12" s="29" t="str">
        <f>+'[1]Data -CF09P008v01 Adopted'!A84</f>
        <v>  Motor Vehicle Excise Tax</v>
      </c>
      <c r="B12" s="30">
        <f>+'[1]Data -CF09P008v01 Adopted'!C84</f>
        <v>0</v>
      </c>
      <c r="C12" s="30">
        <f>+'[1]Data -CF09P008v01 Adopted'!C84</f>
        <v>0</v>
      </c>
      <c r="D12" s="30">
        <f>+'[1]Data -CF09P008v01 Adopted'!D84</f>
        <v>0</v>
      </c>
      <c r="E12" s="30">
        <f>+'[1]Data -CF09P008v01 Adopted'!E84</f>
        <v>0</v>
      </c>
      <c r="F12" s="30">
        <f>+'[1]Data -CF09P008v01 Adopted'!F84</f>
        <v>0</v>
      </c>
      <c r="G12" s="30">
        <f>+'[1]Data -CF09P008v01 Adopted'!G84</f>
        <v>0</v>
      </c>
      <c r="H12" s="30">
        <f>+'[1]Data -CF09P008v01 Adopted'!H84</f>
        <v>0</v>
      </c>
      <c r="I12" s="30">
        <f>+'[1]Data -CF09P008v01 Adopted'!I84</f>
        <v>0</v>
      </c>
      <c r="J12" s="30">
        <f>+'[1]Data -CF09P008v01 Adopted'!J84</f>
        <v>0</v>
      </c>
      <c r="K12" s="30">
        <f>+'[1]Data -CF09P008v01 Adopted'!K84</f>
        <v>0</v>
      </c>
      <c r="L12" s="30">
        <f>+'[1]Data -CF09P008v01 Adopted'!M84</f>
        <v>0</v>
      </c>
      <c r="M12" s="31">
        <f t="shared" si="0"/>
        <v>0</v>
      </c>
      <c r="N12" s="30">
        <f>+'[1]Data -CF09P008v01 Adopted'!N84</f>
        <v>0</v>
      </c>
      <c r="O12" s="30">
        <f>+'[1]Data -CF09P008v01 Adopted'!O84</f>
        <v>0</v>
      </c>
      <c r="P12" s="30">
        <f>+'[1]Data -CF09P008v01 Adopted'!P84</f>
        <v>0</v>
      </c>
    </row>
    <row r="13" spans="1:16" ht="15.75" hidden="1">
      <c r="A13" s="29" t="str">
        <f>+'[1]Data -CF09P008v01 Adopted'!A85</f>
        <v>  State Interim Financing</v>
      </c>
      <c r="B13" s="30">
        <f>+'[1]Data -CF09P008v01 Adopted'!C85</f>
        <v>0</v>
      </c>
      <c r="C13" s="30">
        <f>+'[1]Data -CF09P008v01 Adopted'!C85</f>
        <v>0</v>
      </c>
      <c r="D13" s="30">
        <f>+'[1]Data -CF09P008v01 Adopted'!D85</f>
        <v>0</v>
      </c>
      <c r="E13" s="30">
        <f>+'[1]Data -CF09P008v01 Adopted'!E85</f>
        <v>0</v>
      </c>
      <c r="F13" s="30">
        <f>+'[1]Data -CF09P008v01 Adopted'!F85</f>
        <v>0</v>
      </c>
      <c r="G13" s="30">
        <f>+'[1]Data -CF09P008v01 Adopted'!G85</f>
        <v>0</v>
      </c>
      <c r="H13" s="30">
        <f>+'[1]Data -CF09P008v01 Adopted'!H85</f>
        <v>0</v>
      </c>
      <c r="I13" s="30">
        <f>+'[1]Data -CF09P008v01 Adopted'!I85</f>
        <v>0</v>
      </c>
      <c r="J13" s="30">
        <f>+'[1]Data -CF09P008v01 Adopted'!J85</f>
        <v>0</v>
      </c>
      <c r="K13" s="30">
        <f>+'[1]Data -CF09P008v01 Adopted'!K85</f>
        <v>0</v>
      </c>
      <c r="L13" s="30">
        <f>+'[1]Data -CF09P008v01 Adopted'!M85</f>
        <v>0</v>
      </c>
      <c r="M13" s="31">
        <f t="shared" si="0"/>
        <v>0</v>
      </c>
      <c r="N13" s="30">
        <f>+'[1]Data -CF09P008v01 Adopted'!N85</f>
        <v>0</v>
      </c>
      <c r="O13" s="30">
        <f>+'[1]Data -CF09P008v01 Adopted'!O85</f>
        <v>0</v>
      </c>
      <c r="P13" s="30">
        <f>+'[1]Data -CF09P008v01 Adopted'!P85</f>
        <v>0</v>
      </c>
    </row>
    <row r="14" spans="1:16" ht="15.75" hidden="1">
      <c r="A14" s="29" t="str">
        <f>+'[1]Data -CF09P008v01 Adopted'!A86</f>
        <v>  FTA Section 9 (Operating)</v>
      </c>
      <c r="B14" s="30">
        <f>+'[1]Data -CF09P008v01 Adopted'!C86</f>
        <v>0</v>
      </c>
      <c r="C14" s="30">
        <f>+'[1]Data -CF09P008v01 Adopted'!C86</f>
        <v>0</v>
      </c>
      <c r="D14" s="30">
        <f>+'[1]Data -CF09P008v01 Adopted'!D86</f>
        <v>0</v>
      </c>
      <c r="E14" s="30">
        <f>+'[1]Data -CF09P008v01 Adopted'!E86</f>
        <v>0</v>
      </c>
      <c r="F14" s="30">
        <f>+'[1]Data -CF09P008v01 Adopted'!F86</f>
        <v>0</v>
      </c>
      <c r="G14" s="30">
        <f>+'[1]Data -CF09P008v01 Adopted'!G86</f>
        <v>0</v>
      </c>
      <c r="H14" s="30">
        <f>+'[1]Data -CF09P008v01 Adopted'!H86</f>
        <v>0</v>
      </c>
      <c r="I14" s="30">
        <f>+'[1]Data -CF09P008v01 Adopted'!I86</f>
        <v>0</v>
      </c>
      <c r="J14" s="30">
        <f>+'[1]Data -CF09P008v01 Adopted'!J86</f>
        <v>0</v>
      </c>
      <c r="K14" s="30">
        <f>+'[1]Data -CF09P008v01 Adopted'!K86</f>
        <v>0</v>
      </c>
      <c r="L14" s="30">
        <f>+'[1]Data -CF09P008v01 Adopted'!M86</f>
        <v>0</v>
      </c>
      <c r="M14" s="31">
        <f t="shared" si="0"/>
        <v>0</v>
      </c>
      <c r="N14" s="30">
        <f>+'[1]Data -CF09P008v01 Adopted'!N86</f>
        <v>0</v>
      </c>
      <c r="O14" s="30">
        <f>+'[1]Data -CF09P008v01 Adopted'!O86</f>
        <v>0</v>
      </c>
      <c r="P14" s="30">
        <f>+'[1]Data -CF09P008v01 Adopted'!P86</f>
        <v>0</v>
      </c>
    </row>
    <row r="15" spans="1:16" ht="15.75">
      <c r="A15" s="29" t="str">
        <f>+'[1]Data -CF09P008v01 Adopted'!A87</f>
        <v>  Payments from ST; Roads, Fleet, Airport</v>
      </c>
      <c r="B15" s="30">
        <f>+'[1]Data -CF09P008v01 Adopted'!C87</f>
        <v>43205.909</v>
      </c>
      <c r="C15" s="30">
        <f>+'[1]Data -CF09P008v01 Adopted'!C87</f>
        <v>43205.909</v>
      </c>
      <c r="D15" s="30">
        <f>+'[1]Data -CF09P008v01 Adopted'!D87</f>
        <v>49580.95373999998</v>
      </c>
      <c r="E15" s="30">
        <f>+'[1]Data -CF09P008v01 Adopted'!E87</f>
        <v>49917.07786999999</v>
      </c>
      <c r="F15" s="30">
        <f>+'[1]Data -CF09P008v01 Adopted'!F87</f>
        <v>66196.36625510252</v>
      </c>
      <c r="G15" s="30">
        <f>+'[1]Data -CF09P008v01 Adopted'!G87</f>
        <v>68795.74121998165</v>
      </c>
      <c r="H15" s="30">
        <f>+'[1]Data -CF09P008v01 Adopted'!H87</f>
        <v>74965.26121164524</v>
      </c>
      <c r="I15" s="30">
        <f>+'[1]Data -CF09P008v01 Adopted'!I87</f>
        <v>78767.09103664328</v>
      </c>
      <c r="J15" s="30">
        <f>+'[1]Data -CF09P008v01 Adopted'!J87</f>
        <v>81668.84544874133</v>
      </c>
      <c r="K15" s="30">
        <f>+'[1]Data -CF09P008v01 Adopted'!K87</f>
        <v>84365.45300037807</v>
      </c>
      <c r="L15" s="30">
        <f>+'[1]Data -CF09P008v01 Adopted'!L87</f>
        <v>87368.27725146065</v>
      </c>
      <c r="M15" s="31">
        <f t="shared" si="0"/>
        <v>525847.7470388502</v>
      </c>
      <c r="N15" s="30">
        <f>+'[1]Data -CF09P008v01 Adopted'!M87</f>
        <v>90516.54993757357</v>
      </c>
      <c r="O15" s="30">
        <f>+'[1]Data -CF09P008v01 Adopted'!N87</f>
        <v>94012.84614289762</v>
      </c>
      <c r="P15" s="30">
        <f>+'[1]Data -CF09P008v01 Adopted'!O87</f>
        <v>97280.21447797073</v>
      </c>
    </row>
    <row r="16" spans="1:16" ht="15.75">
      <c r="A16" s="29" t="str">
        <f>+'[1]Data -CF09P008v01 Adopted'!A88</f>
        <v>  Interest</v>
      </c>
      <c r="B16" s="30">
        <f>+'[1]Data -CF09P008v01 Adopted'!C88</f>
        <v>2787.938</v>
      </c>
      <c r="C16" s="30">
        <f>+'[1]Data -CF09P008v01 Adopted'!C88</f>
        <v>2787.938</v>
      </c>
      <c r="D16" s="30">
        <f>+'[1]Data -CF09P008v01 Adopted'!D88</f>
        <v>2099.392</v>
      </c>
      <c r="E16" s="30">
        <f>+'[1]Data -CF09P008v01 Adopted'!E88</f>
        <v>1338.42</v>
      </c>
      <c r="F16" s="30">
        <f>+'[1]Data -CF09P008v01 Adopted'!F88</f>
        <v>2092.236</v>
      </c>
      <c r="G16" s="30">
        <f>+'[1]Data -CF09P008v01 Adopted'!G88</f>
        <v>544.066</v>
      </c>
      <c r="H16" s="30">
        <f>+'[1]Data -CF09P008v01 Adopted'!H88</f>
        <v>489.39660938474725</v>
      </c>
      <c r="I16" s="30">
        <f>+'[1]Data -CF09P008v01 Adopted'!I88</f>
        <v>-224.3562634140335</v>
      </c>
      <c r="J16" s="30">
        <f>+'[1]Data -CF09P008v01 Adopted'!J88</f>
        <v>-672.1034225621585</v>
      </c>
      <c r="K16" s="30">
        <f>+'[1]Data -CF09P008v01 Adopted'!K88</f>
        <v>-400.2930796770964</v>
      </c>
      <c r="L16" s="30">
        <f>+'[1]Data -CF09P008v01 Adopted'!L88</f>
        <v>83.62699127566768</v>
      </c>
      <c r="M16" s="31">
        <f t="shared" si="0"/>
        <v>1158.7568350071265</v>
      </c>
      <c r="N16" s="30">
        <f>+'[1]Data -CF09P008v01 Adopted'!M88</f>
        <v>701.7253653188596</v>
      </c>
      <c r="O16" s="30">
        <f>+'[1]Data -CF09P008v01 Adopted'!N88</f>
        <v>1391.1799172363242</v>
      </c>
      <c r="P16" s="30">
        <f>+'[1]Data -CF09P008v01 Adopted'!O88</f>
        <v>2090.836454379882</v>
      </c>
    </row>
    <row r="17" spans="1:16" ht="15.75">
      <c r="A17" s="29" t="str">
        <f>+'[1]Data -CF09P008v01 Adopted'!A89</f>
        <v>  Miscellaneous</v>
      </c>
      <c r="B17" s="30"/>
      <c r="C17" s="30">
        <f>+'[1]Data -CF09P008v01 Adopted'!C89</f>
        <v>8883.352</v>
      </c>
      <c r="D17" s="30">
        <f>+'[1]Data -CF09P008v01 Adopted'!D89</f>
        <v>11693.91776257296</v>
      </c>
      <c r="E17" s="30">
        <f>+'[1]Data -CF09P008v01 Adopted'!E89</f>
        <v>11760.934502</v>
      </c>
      <c r="F17" s="30">
        <f>+'[1]Data -CF09P008v01 Adopted'!F89</f>
        <v>14572.929255725001</v>
      </c>
      <c r="G17" s="30">
        <f>+'[1]Data -CF09P008v01 Adopted'!G89</f>
        <v>14094.152907856</v>
      </c>
      <c r="H17" s="30">
        <f>+'[1]Data -CF09P008v01 Adopted'!H89</f>
        <v>22969.822949275967</v>
      </c>
      <c r="I17" s="30">
        <f>+'[1]Data -CF09P008v01 Adopted'!I89</f>
        <v>29752.91474585569</v>
      </c>
      <c r="J17" s="30">
        <f>+'[1]Data -CF09P008v01 Adopted'!J89</f>
        <v>30568.097160379653</v>
      </c>
      <c r="K17" s="30">
        <f>+'[1]Data -CF09P008v01 Adopted'!K89</f>
        <v>22827.627363908286</v>
      </c>
      <c r="L17" s="30">
        <f>+'[1]Data -CF09P008v01 Adopted'!L89</f>
        <v>22487.853401520246</v>
      </c>
      <c r="M17" s="31">
        <f t="shared" si="0"/>
        <v>154461.40303079586</v>
      </c>
      <c r="N17" s="30">
        <f>+'[1]Data -CF09P008v01 Adopted'!M89</f>
        <v>23145.5103279811</v>
      </c>
      <c r="O17" s="30">
        <f>+'[1]Data -CF09P008v01 Adopted'!N89</f>
        <v>23781.428212209437</v>
      </c>
      <c r="P17" s="30">
        <f>+'[1]Data -CF09P008v01 Adopted'!O89</f>
        <v>24478.85749664667</v>
      </c>
    </row>
    <row r="18" spans="1:16" ht="15.75">
      <c r="A18" s="32" t="s">
        <v>15</v>
      </c>
      <c r="B18" s="33">
        <f>SUM(B9:B16)</f>
        <v>461077.978</v>
      </c>
      <c r="C18" s="33">
        <f aca="true" t="shared" si="1" ref="C18:P18">SUM(C9:C17)</f>
        <v>469961.33</v>
      </c>
      <c r="D18" s="33">
        <f t="shared" si="1"/>
        <v>512833.55688329146</v>
      </c>
      <c r="E18" s="33">
        <f t="shared" si="1"/>
        <v>506385.0897323093</v>
      </c>
      <c r="F18" s="33">
        <f t="shared" si="1"/>
        <v>560125.4841735252</v>
      </c>
      <c r="G18" s="33">
        <f t="shared" si="1"/>
        <v>538778.7263751423</v>
      </c>
      <c r="H18" s="33">
        <f t="shared" si="1"/>
        <v>583473.3143704223</v>
      </c>
      <c r="I18" s="33">
        <f t="shared" si="1"/>
        <v>624344.7562306877</v>
      </c>
      <c r="J18" s="33">
        <f t="shared" si="1"/>
        <v>652419.9516918554</v>
      </c>
      <c r="K18" s="33">
        <f t="shared" si="1"/>
        <v>671880.6855635017</v>
      </c>
      <c r="L18" s="33">
        <f t="shared" si="1"/>
        <v>713162.3007057831</v>
      </c>
      <c r="M18" s="34">
        <f t="shared" si="1"/>
        <v>4290444.824669701</v>
      </c>
      <c r="N18" s="33">
        <f t="shared" si="1"/>
        <v>747410.5320818236</v>
      </c>
      <c r="O18" s="33">
        <f t="shared" si="1"/>
        <v>782592.654489928</v>
      </c>
      <c r="P18" s="33">
        <f t="shared" si="1"/>
        <v>830189.2828446138</v>
      </c>
    </row>
    <row r="19" spans="1:16" ht="15.75">
      <c r="A19" s="26" t="s">
        <v>16</v>
      </c>
      <c r="B19" s="27"/>
      <c r="C19" s="35"/>
      <c r="D19" s="35"/>
      <c r="E19" s="35"/>
      <c r="F19" s="35"/>
      <c r="G19" s="35"/>
      <c r="H19" s="35"/>
      <c r="I19" s="35"/>
      <c r="J19" s="35"/>
      <c r="K19" s="35"/>
      <c r="L19" s="35"/>
      <c r="M19" s="35"/>
      <c r="N19" s="35"/>
      <c r="O19" s="35"/>
      <c r="P19" s="35"/>
    </row>
    <row r="20" spans="1:16" ht="15.75">
      <c r="A20" s="29" t="str">
        <f>+'[1]Data -CF09P008v01 Adopted'!A102</f>
        <v>  Transit </v>
      </c>
      <c r="B20" s="30">
        <f>+'[1]Data -CF09P008v01 Adopted'!C102</f>
        <v>-499057.73202</v>
      </c>
      <c r="C20" s="30">
        <f>+'[1]Data -CF09P008v01 Adopted'!C102</f>
        <v>-499057.73202</v>
      </c>
      <c r="D20" s="30">
        <f>+'[1]Data -CF09P008v01 Adopted'!D102</f>
        <v>-538444.569</v>
      </c>
      <c r="E20" s="30">
        <f>+'[1]Data -CF09P008v01 Adopted'!E102</f>
        <v>-547599.443</v>
      </c>
      <c r="F20" s="30">
        <f>+'[1]Data -CF09P008v01 Adopted'!F102</f>
        <v>-590382.297</v>
      </c>
      <c r="G20" s="30">
        <f>+'[1]Data -CF09P008v01 Adopted'!G102</f>
        <v>-592214.62</v>
      </c>
      <c r="H20" s="30">
        <f>+'[1]Data -CF09P008v01 Adopted'!H102</f>
        <v>-641338.737107924</v>
      </c>
      <c r="I20" s="30">
        <f>+'[1]Data -CF09P008v01 Adopted'!I102</f>
        <v>-688695.1679319044</v>
      </c>
      <c r="J20" s="30">
        <f>+'[1]Data -CF09P008v01 Adopted'!J102</f>
        <v>-734269.6696036874</v>
      </c>
      <c r="K20" s="30">
        <f>+'[1]Data -CF09P008v01 Adopted'!K102</f>
        <v>-767736.625307471</v>
      </c>
      <c r="L20" s="30">
        <f>+'[1]Data -CF09P008v01 Adopted'!L102</f>
        <v>-805559.8159495547</v>
      </c>
      <c r="M20" s="31">
        <f>SUM(E20:L20)-F20</f>
        <v>-4777414.078900541</v>
      </c>
      <c r="N20" s="30">
        <f>+'[1]Data -CF09P008v01 Adopted'!M102</f>
        <v>-850272.2412730628</v>
      </c>
      <c r="O20" s="30">
        <f>+'[1]Data -CF09P008v01 Adopted'!N102</f>
        <v>-893349.8202603146</v>
      </c>
      <c r="P20" s="30">
        <f>+'[1]Data -CF09P008v01 Adopted'!O102</f>
        <v>-930029.4796076873</v>
      </c>
    </row>
    <row r="21" spans="1:16" ht="15.75">
      <c r="A21" s="29" t="str">
        <f>+'[1]Data -CF09P008v01 Adopted'!A103</f>
        <v>  Transportation Administration</v>
      </c>
      <c r="B21" s="30">
        <f>+'[1]Data -CF09P008v01 Adopted'!C103</f>
        <v>-5628.94257</v>
      </c>
      <c r="C21" s="30">
        <f>+'[1]Data -CF09P008v01 Adopted'!C103</f>
        <v>-5628.94257</v>
      </c>
      <c r="D21" s="30">
        <f>+'[1]Data -CF09P008v01 Adopted'!D103</f>
        <v>-5888.863</v>
      </c>
      <c r="E21" s="30">
        <f>+'[1]Data -CF09P008v01 Adopted'!E103</f>
        <v>-6153.998</v>
      </c>
      <c r="F21" s="30">
        <f>+'[1]Data -CF09P008v01 Adopted'!F103</f>
        <v>-6069.211</v>
      </c>
      <c r="G21" s="30">
        <f>+'[1]Data -CF09P008v01 Adopted'!G103</f>
        <v>-6324.656</v>
      </c>
      <c r="H21" s="30">
        <f>+'[1]Data -CF09P008v01 Adopted'!H103</f>
        <v>-6541.542368</v>
      </c>
      <c r="I21" s="30">
        <f>+'[1]Data -CF09P008v01 Adopted'!I103</f>
        <v>-6724.7055543040005</v>
      </c>
      <c r="J21" s="30">
        <f>+'[1]Data -CF09P008v01 Adopted'!J103</f>
        <v>-6912.997309824513</v>
      </c>
      <c r="K21" s="30">
        <f>+'[1]Data -CF09P008v01 Adopted'!K103</f>
        <v>-7106.561234499599</v>
      </c>
      <c r="L21" s="30">
        <f>+'[1]Data -CF09P008v01 Adopted'!L103</f>
        <v>-7305.544949065587</v>
      </c>
      <c r="M21" s="31">
        <f>SUM(E21:L21)-F21</f>
        <v>-47070.0054156937</v>
      </c>
      <c r="N21" s="30">
        <f>+'[1]Data -CF09P008v01 Adopted'!M103</f>
        <v>-7510.100207639424</v>
      </c>
      <c r="O21" s="30">
        <f>+'[1]Data -CF09P008v01 Adopted'!N103</f>
        <v>-7720.383013453328</v>
      </c>
      <c r="P21" s="30">
        <f>+'[1]Data -CF09P008v01 Adopted'!O103</f>
        <v>-7936.553737830021</v>
      </c>
    </row>
    <row r="22" spans="1:16" ht="15.75" hidden="1">
      <c r="A22" s="29" t="str">
        <f>+'[1]Data -CF09P008v01 Adopted'!A104</f>
        <v>  Transportation Planning</v>
      </c>
      <c r="B22" s="30">
        <f>+'[1]Data -CF09P008v01 Adopted'!C104</f>
        <v>0</v>
      </c>
      <c r="C22" s="30">
        <f>+'[1]Data -CF09P008v01 Adopted'!C104</f>
        <v>0</v>
      </c>
      <c r="D22" s="30">
        <f>+'[1]Data -CF09P008v01 Adopted'!D104</f>
        <v>0</v>
      </c>
      <c r="E22" s="30">
        <f>+'[1]Data -CF09P008v01 Adopted'!E104</f>
        <v>0</v>
      </c>
      <c r="F22" s="30">
        <f>+'[1]Data -CF09P008v01 Adopted'!F104</f>
        <v>0</v>
      </c>
      <c r="G22" s="30">
        <f>+'[1]Data -CF09P008v01 Adopted'!G104</f>
        <v>0</v>
      </c>
      <c r="H22" s="30">
        <f>+'[1]Data -CF09P008v01 Adopted'!H104</f>
        <v>0</v>
      </c>
      <c r="I22" s="30">
        <f>+'[1]Data -CF09P008v01 Adopted'!I104</f>
        <v>0</v>
      </c>
      <c r="J22" s="30">
        <f>+'[1]Data -CF09P008v01 Adopted'!J104</f>
        <v>0</v>
      </c>
      <c r="K22" s="30">
        <f>+'[1]Data -CF09P008v01 Adopted'!K104</f>
        <v>0</v>
      </c>
      <c r="L22" s="30">
        <f>+'[1]Data -CF09P008v01 Adopted'!M104</f>
        <v>0</v>
      </c>
      <c r="M22" s="31">
        <f>SUM(E22:L22)-F22</f>
        <v>0</v>
      </c>
      <c r="N22" s="30">
        <f>+'[1]Data -CF09P008v01 Adopted'!N104</f>
        <v>0</v>
      </c>
      <c r="O22" s="30">
        <f>+'[1]Data -CF09P008v01 Adopted'!O104</f>
        <v>0</v>
      </c>
      <c r="P22" s="30">
        <f>+'[1]Data -CF09P008v01 Adopted'!P104</f>
        <v>0</v>
      </c>
    </row>
    <row r="23" spans="1:16" ht="15.75">
      <c r="A23" s="29" t="s">
        <v>17</v>
      </c>
      <c r="B23" s="30" t="s">
        <v>17</v>
      </c>
      <c r="C23" s="30" t="s">
        <v>17</v>
      </c>
      <c r="D23" s="30" t="s">
        <v>17</v>
      </c>
      <c r="E23" s="30" t="s">
        <v>17</v>
      </c>
      <c r="F23" s="30" t="s">
        <v>17</v>
      </c>
      <c r="G23" s="30" t="s">
        <v>17</v>
      </c>
      <c r="H23" s="30" t="s">
        <v>17</v>
      </c>
      <c r="I23" s="30" t="s">
        <v>17</v>
      </c>
      <c r="J23" s="30" t="s">
        <v>17</v>
      </c>
      <c r="K23" s="30" t="s">
        <v>17</v>
      </c>
      <c r="L23" s="30" t="s">
        <v>17</v>
      </c>
      <c r="M23" s="31"/>
      <c r="N23" s="30" t="s">
        <v>17</v>
      </c>
      <c r="O23" s="30" t="s">
        <v>17</v>
      </c>
      <c r="P23" s="30" t="s">
        <v>17</v>
      </c>
    </row>
    <row r="24" spans="1:16" ht="15.75">
      <c r="A24" s="23" t="s">
        <v>18</v>
      </c>
      <c r="B24" s="24">
        <f aca="true" t="shared" si="2" ref="B24:L24">SUM(B20:B23)</f>
        <v>-504686.67459</v>
      </c>
      <c r="C24" s="24">
        <f t="shared" si="2"/>
        <v>-504686.67459</v>
      </c>
      <c r="D24" s="24">
        <f t="shared" si="2"/>
        <v>-544333.432</v>
      </c>
      <c r="E24" s="24">
        <f t="shared" si="2"/>
        <v>-553753.441</v>
      </c>
      <c r="F24" s="24">
        <f t="shared" si="2"/>
        <v>-596451.508</v>
      </c>
      <c r="G24" s="24">
        <f t="shared" si="2"/>
        <v>-598539.276</v>
      </c>
      <c r="H24" s="24">
        <f t="shared" si="2"/>
        <v>-647880.279475924</v>
      </c>
      <c r="I24" s="24">
        <f t="shared" si="2"/>
        <v>-695419.8734862084</v>
      </c>
      <c r="J24" s="24">
        <f t="shared" si="2"/>
        <v>-741182.6669135119</v>
      </c>
      <c r="K24" s="24">
        <f t="shared" si="2"/>
        <v>-774843.1865419706</v>
      </c>
      <c r="L24" s="24">
        <f t="shared" si="2"/>
        <v>-812865.3608986202</v>
      </c>
      <c r="M24" s="31">
        <f>+M21+M20</f>
        <v>-4824484.084316235</v>
      </c>
      <c r="N24" s="24">
        <f>SUM(N20:N23)</f>
        <v>-857782.3414807022</v>
      </c>
      <c r="O24" s="24">
        <f>SUM(O20:O23)</f>
        <v>-901070.203273768</v>
      </c>
      <c r="P24" s="24">
        <f>SUM(P20:P23)</f>
        <v>-937966.0333455174</v>
      </c>
    </row>
    <row r="25" spans="1:16" ht="15.75">
      <c r="A25" s="36" t="s">
        <v>19</v>
      </c>
      <c r="B25" s="37"/>
      <c r="C25" s="38">
        <f>+'[1]Data -CF09P008v01 Adopted'!C108</f>
        <v>0</v>
      </c>
      <c r="D25" s="38">
        <f>+'[1]Data -CF09P008v01 Adopted'!D108</f>
        <v>4685.739320000001</v>
      </c>
      <c r="E25" s="38">
        <f>+'[1]Data -CF09P008v01 Adopted'!E108</f>
        <v>4779.93941</v>
      </c>
      <c r="F25" s="38">
        <f>+'[1]Data -CF09P008v01 Adopted'!F108</f>
        <v>5048.02708</v>
      </c>
      <c r="G25" s="38">
        <f>+'[1]Data -CF09P008v01 Adopted'!G108</f>
        <v>5068.904759999999</v>
      </c>
      <c r="H25" s="38">
        <f>+'[1]Data -CF09P008v01 Adopted'!H108</f>
        <v>6478.80279475924</v>
      </c>
      <c r="I25" s="38">
        <f>+'[1]Data -CF09P008v01 Adopted'!I108</f>
        <v>6954.198734862084</v>
      </c>
      <c r="J25" s="38">
        <f>+'[1]Data -CF09P008v01 Adopted'!J108</f>
        <v>7411.826669135119</v>
      </c>
      <c r="K25" s="38">
        <f>+'[1]Data -CF09P008v01 Adopted'!K108</f>
        <v>7748.431865419706</v>
      </c>
      <c r="L25" s="38">
        <f>+'[1]Data -CF09P008v01 Adopted'!L108</f>
        <v>8128.653608986202</v>
      </c>
      <c r="M25" s="39">
        <f>SUM(E25:L25)-F25</f>
        <v>46570.75784316234</v>
      </c>
      <c r="N25" s="38">
        <f>+'[1]Data -CF09P008v01 Adopted'!M108</f>
        <v>8577.823414807022</v>
      </c>
      <c r="O25" s="38">
        <f>+'[1]Data -CF09P008v01 Adopted'!N108</f>
        <v>9010.70203273768</v>
      </c>
      <c r="P25" s="38">
        <f>+'[1]Data -CF09P008v01 Adopted'!O108</f>
        <v>9379.660333455175</v>
      </c>
    </row>
    <row r="26" spans="1:16" ht="15.75">
      <c r="A26" s="40" t="s">
        <v>20</v>
      </c>
      <c r="B26" s="41" t="s">
        <v>17</v>
      </c>
      <c r="C26" s="42"/>
      <c r="D26" s="42"/>
      <c r="E26" s="42"/>
      <c r="F26" s="42"/>
      <c r="G26" s="42"/>
      <c r="H26" s="42"/>
      <c r="I26" s="42"/>
      <c r="J26" s="42"/>
      <c r="K26" s="42"/>
      <c r="L26" s="42"/>
      <c r="M26" s="42"/>
      <c r="N26" s="42"/>
      <c r="O26" s="42"/>
      <c r="P26" s="42"/>
    </row>
    <row r="27" spans="1:13" ht="15.75">
      <c r="A27" s="29" t="s">
        <v>21</v>
      </c>
      <c r="B27" s="43">
        <v>3448</v>
      </c>
      <c r="C27" s="43">
        <f>+'[1]Data -CF09P008v01 Adopted'!C97</f>
        <v>4.08605600000044</v>
      </c>
      <c r="D27" s="43">
        <f>+'[1]Data -CF09P008v01 Adopted'!D97</f>
        <v>0</v>
      </c>
      <c r="E27" s="43">
        <f>+'[1]Data -CF09P008v01 Adopted'!E97</f>
        <v>-1004.9</v>
      </c>
      <c r="F27" s="43">
        <f>+'[1]Data -CF09P008v01 Adopted'!F97</f>
        <v>0</v>
      </c>
      <c r="G27" s="43">
        <f>+'[1]Data -CF09P008v01 Adopted'!G97</f>
        <v>0</v>
      </c>
      <c r="H27" s="43">
        <f>+'[1]Data -CF09P008v01 Adopted'!H97</f>
        <v>0</v>
      </c>
      <c r="I27" s="43">
        <v>0</v>
      </c>
      <c r="J27" s="43">
        <v>0</v>
      </c>
      <c r="K27" s="43">
        <v>0</v>
      </c>
      <c r="L27" s="43">
        <v>0</v>
      </c>
      <c r="M27" s="31">
        <f aca="true" t="shared" si="3" ref="M27:M32">SUM(E27:L27)-F27</f>
        <v>-1004.9</v>
      </c>
    </row>
    <row r="28" spans="1:16" ht="15.75">
      <c r="A28" s="29" t="s">
        <v>22</v>
      </c>
      <c r="B28" s="30">
        <f>+'[1]Data -CF09P008v01 Adopted'!C93</f>
        <v>46134.85</v>
      </c>
      <c r="C28" s="30">
        <f>+'[1]Data -CF09P008v01 Adopted'!C93</f>
        <v>46134.85</v>
      </c>
      <c r="D28" s="30">
        <f>+'[1]Data -CF09P008v01 Adopted'!D93</f>
        <v>25499</v>
      </c>
      <c r="E28" s="30">
        <f>+'[1]Data -CF09P008v01 Adopted'!E93</f>
        <v>25499</v>
      </c>
      <c r="F28" s="30">
        <f>+'[1]Data -CF09P008v01 Adopted'!F93</f>
        <v>35577</v>
      </c>
      <c r="G28" s="30">
        <f>+'[1]Data -CF09P008v01 Adopted'!G93</f>
        <v>48377</v>
      </c>
      <c r="H28" s="30">
        <f>+'[1]Data -CF09P008v01 Adopted'!H93-H29</f>
        <v>36491</v>
      </c>
      <c r="I28" s="30">
        <f>+'[1]Data -CF09P008v01 Adopted'!I93</f>
        <v>26802</v>
      </c>
      <c r="J28" s="30">
        <f>+'[1]Data -CF09P008v01 Adopted'!J93</f>
        <v>42983</v>
      </c>
      <c r="K28" s="30">
        <f>+'[1]Data -CF09P008v01 Adopted'!K93</f>
        <v>49130</v>
      </c>
      <c r="L28" s="30">
        <f>+'[1]Data -CF09P008v01 Adopted'!L93</f>
        <v>48561</v>
      </c>
      <c r="M28" s="31">
        <f t="shared" si="3"/>
        <v>277843</v>
      </c>
      <c r="N28" s="30">
        <f>+'[1]Data -CF09P008v01 Adopted'!M93</f>
        <v>55445.5</v>
      </c>
      <c r="O28" s="30">
        <f>+'[1]Data -CF09P008v01 Adopted'!N93-O29</f>
        <v>61368</v>
      </c>
      <c r="P28" s="30">
        <f>+'[1]Data -CF09P008v01 Adopted'!O93-P29</f>
        <v>47395</v>
      </c>
    </row>
    <row r="29" spans="1:16" ht="15.75" hidden="1">
      <c r="A29" s="29" t="s">
        <v>45</v>
      </c>
      <c r="B29" s="45"/>
      <c r="C29" s="45"/>
      <c r="D29" s="45"/>
      <c r="E29" s="45"/>
      <c r="F29" s="45"/>
      <c r="G29" s="45"/>
      <c r="H29" s="45">
        <f>14247*0+15952*0</f>
        <v>0</v>
      </c>
      <c r="I29" s="45"/>
      <c r="J29" s="45"/>
      <c r="K29" s="45"/>
      <c r="L29" s="45"/>
      <c r="M29" s="31">
        <f t="shared" si="3"/>
        <v>0</v>
      </c>
      <c r="N29" s="45"/>
      <c r="O29" s="45">
        <f>-H29</f>
        <v>0</v>
      </c>
      <c r="P29" s="45"/>
    </row>
    <row r="30" spans="1:16" ht="18.75">
      <c r="A30" s="46" t="s">
        <v>50</v>
      </c>
      <c r="B30" s="45"/>
      <c r="C30" s="45"/>
      <c r="D30" s="45"/>
      <c r="E30" s="45"/>
      <c r="F30" s="45"/>
      <c r="G30" s="45"/>
      <c r="H30" s="45"/>
      <c r="I30" s="43">
        <f>+'[1]Data -CF09P008v01 Adopted'!I97</f>
        <v>23990.517</v>
      </c>
      <c r="J30" s="43">
        <f>+'[1]Data -CF09P008v01 Adopted'!J97-J31</f>
        <v>38353</v>
      </c>
      <c r="K30" s="43">
        <f>+'[1]Data -CF09P008v01 Adopted'!K97-K31</f>
        <v>46478</v>
      </c>
      <c r="L30" s="43">
        <f>+'[1]Data -CF09P008v01 Adopted'!L97-L31</f>
        <v>44268</v>
      </c>
      <c r="M30" s="31">
        <f t="shared" si="3"/>
        <v>153089.517</v>
      </c>
      <c r="N30" s="43">
        <f>+'[1]Data -CF09P008v01 Adopted'!M97-N31</f>
        <v>48393</v>
      </c>
      <c r="O30" s="43">
        <f>+'[1]Data -CF09P008v01 Adopted'!N97-O31</f>
        <v>50902</v>
      </c>
      <c r="P30" s="43">
        <f>+'[1]Data -CF09P008v01 Adopted'!O97</f>
        <v>54617</v>
      </c>
    </row>
    <row r="31" spans="1:16" ht="18.75">
      <c r="A31" s="46" t="s">
        <v>51</v>
      </c>
      <c r="B31" s="46" t="s">
        <v>17</v>
      </c>
      <c r="C31" s="47">
        <v>0</v>
      </c>
      <c r="D31" s="47">
        <v>0</v>
      </c>
      <c r="E31" s="47">
        <v>0</v>
      </c>
      <c r="F31" s="47">
        <v>0</v>
      </c>
      <c r="G31" s="47">
        <v>0</v>
      </c>
      <c r="H31" s="47">
        <v>0</v>
      </c>
      <c r="I31" s="47">
        <v>0</v>
      </c>
      <c r="J31" s="47">
        <v>13520</v>
      </c>
      <c r="K31" s="47">
        <f>+J31</f>
        <v>13520</v>
      </c>
      <c r="L31" s="47">
        <f>+J31</f>
        <v>13520</v>
      </c>
      <c r="M31" s="31">
        <f t="shared" si="3"/>
        <v>40560</v>
      </c>
      <c r="N31" s="47">
        <f>+L31</f>
        <v>13520</v>
      </c>
      <c r="O31" s="47">
        <f>+J31</f>
        <v>13520</v>
      </c>
      <c r="P31" s="47">
        <v>0</v>
      </c>
    </row>
    <row r="32" spans="1:16" ht="15.75">
      <c r="A32" s="48" t="s">
        <v>23</v>
      </c>
      <c r="B32" s="49">
        <f aca="true" t="shared" si="4" ref="B32:H32">SUM(B27:B31)</f>
        <v>49582.85</v>
      </c>
      <c r="C32" s="49">
        <f t="shared" si="4"/>
        <v>46138.936056</v>
      </c>
      <c r="D32" s="49">
        <f t="shared" si="4"/>
        <v>25499</v>
      </c>
      <c r="E32" s="49">
        <f t="shared" si="4"/>
        <v>24494.1</v>
      </c>
      <c r="F32" s="49">
        <f t="shared" si="4"/>
        <v>35577</v>
      </c>
      <c r="G32" s="49">
        <f t="shared" si="4"/>
        <v>48377</v>
      </c>
      <c r="H32" s="49">
        <f t="shared" si="4"/>
        <v>36491</v>
      </c>
      <c r="I32" s="49">
        <f>SUM(I28:I31)</f>
        <v>50792.517</v>
      </c>
      <c r="J32" s="49">
        <f>SUM(J28:J31)</f>
        <v>94856</v>
      </c>
      <c r="K32" s="49">
        <f>SUM(K28:K31)</f>
        <v>109128</v>
      </c>
      <c r="L32" s="49">
        <f>SUM(L28:L31)</f>
        <v>106349</v>
      </c>
      <c r="M32" s="31">
        <f t="shared" si="3"/>
        <v>470487.61699999997</v>
      </c>
      <c r="N32" s="49">
        <f>SUM(N28:N31)</f>
        <v>117358.5</v>
      </c>
      <c r="O32" s="49">
        <f>SUM(O28:O31)</f>
        <v>125790</v>
      </c>
      <c r="P32" s="49">
        <f>SUM(P28:P31)</f>
        <v>102012</v>
      </c>
    </row>
    <row r="33" spans="1:16" ht="15.75">
      <c r="A33" s="50" t="s">
        <v>24</v>
      </c>
      <c r="B33" s="49">
        <f aca="true" t="shared" si="5" ref="B33:L33">B7+B18+B24+B25+B32</f>
        <v>53735.082271250045</v>
      </c>
      <c r="C33" s="49">
        <f t="shared" si="5"/>
        <v>59174.52032725012</v>
      </c>
      <c r="D33" s="49">
        <f t="shared" si="5"/>
        <v>44700.000242111804</v>
      </c>
      <c r="E33" s="49">
        <f t="shared" si="5"/>
        <v>41080.20846955935</v>
      </c>
      <c r="F33" s="49">
        <f t="shared" si="5"/>
        <v>48999.00349563718</v>
      </c>
      <c r="G33" s="49">
        <f t="shared" si="5"/>
        <v>34765.56360470171</v>
      </c>
      <c r="H33" s="49">
        <f t="shared" si="5"/>
        <v>13328.401293959083</v>
      </c>
      <c r="I33" s="49">
        <f t="shared" si="5"/>
        <v>-0.00022669945610687137</v>
      </c>
      <c r="J33" s="49">
        <f t="shared" si="5"/>
        <v>13505.111220778883</v>
      </c>
      <c r="K33" s="49">
        <f t="shared" si="5"/>
        <v>27419.042107729692</v>
      </c>
      <c r="L33" s="49">
        <f t="shared" si="5"/>
        <v>42193.63552387865</v>
      </c>
      <c r="M33" s="39">
        <f>+L33</f>
        <v>42193.63552387865</v>
      </c>
      <c r="N33" s="49">
        <f>N7+N18+N24+N25+N32</f>
        <v>57758.14953980704</v>
      </c>
      <c r="O33" s="49">
        <f>O7+O18+O24+O25+O32</f>
        <v>74081.30278870476</v>
      </c>
      <c r="P33" s="49">
        <f>P7+P18+P24+P25+P32</f>
        <v>77696.21262125646</v>
      </c>
    </row>
    <row r="34" spans="1:16" ht="15.75">
      <c r="A34" s="26" t="s">
        <v>25</v>
      </c>
      <c r="B34" s="51"/>
      <c r="C34" s="52"/>
      <c r="D34" s="52"/>
      <c r="E34" s="52"/>
      <c r="F34" s="52"/>
      <c r="G34" s="52"/>
      <c r="H34" s="52"/>
      <c r="I34" s="52"/>
      <c r="J34" s="52"/>
      <c r="K34" s="27"/>
      <c r="L34" s="27"/>
      <c r="M34" s="53"/>
      <c r="N34" s="52"/>
      <c r="O34" s="52"/>
      <c r="P34" s="52"/>
    </row>
    <row r="35" spans="1:16" ht="18.75">
      <c r="A35" s="29" t="s">
        <v>52</v>
      </c>
      <c r="B35" s="54">
        <f>ROUND(+'[1]Data -CF09P008v01 Adopted'!C109*-0.082,0)</f>
        <v>41384</v>
      </c>
      <c r="C35" s="54">
        <f aca="true" t="shared" si="6" ref="C35:L35">+C33-C36</f>
        <v>43532.89232725011</v>
      </c>
      <c r="D35" s="54">
        <f t="shared" si="6"/>
        <v>44699.99999999983</v>
      </c>
      <c r="E35" s="54">
        <f t="shared" si="6"/>
        <v>41080.20846955935</v>
      </c>
      <c r="F35" s="54">
        <f t="shared" si="6"/>
        <v>48999.00349563718</v>
      </c>
      <c r="G35" s="54">
        <f t="shared" si="6"/>
        <v>34765.56360470171</v>
      </c>
      <c r="H35" s="54">
        <f t="shared" si="6"/>
        <v>13328.401293959083</v>
      </c>
      <c r="I35" s="54">
        <f t="shared" si="6"/>
        <v>-0.00022669945610687137</v>
      </c>
      <c r="J35" s="54">
        <f t="shared" si="6"/>
        <v>13505.111220778883</v>
      </c>
      <c r="K35" s="54">
        <f t="shared" si="6"/>
        <v>27419.042107729692</v>
      </c>
      <c r="L35" s="54">
        <f t="shared" si="6"/>
        <v>42193.63552387865</v>
      </c>
      <c r="M35" s="55">
        <f>+L35</f>
        <v>42193.63552387865</v>
      </c>
      <c r="N35" s="54">
        <f>+N33-N36</f>
        <v>57758.14953980704</v>
      </c>
      <c r="O35" s="54">
        <f>+O33-O36</f>
        <v>74081.30278870476</v>
      </c>
      <c r="P35" s="54">
        <f>+P33-P36</f>
        <v>77696.21262125646</v>
      </c>
    </row>
    <row r="36" spans="1:16" ht="15.75">
      <c r="A36" s="29" t="s">
        <v>26</v>
      </c>
      <c r="B36" s="54">
        <f>+'[1]Data -CF09P008v01 Adopted'!C116</f>
        <v>15641.628000000004</v>
      </c>
      <c r="C36" s="54">
        <f>+'[1]Data -CF09P008v01 Adopted'!C116</f>
        <v>15641.628000000004</v>
      </c>
      <c r="D36" s="54">
        <f>+'[1]Data -CF09P008v01 Adopted'!D116</f>
        <v>0.00024211197160184383</v>
      </c>
      <c r="E36" s="56">
        <f>+'[1]Data -CF09P008v01 Adopted'!E116</f>
        <v>0</v>
      </c>
      <c r="F36" s="54">
        <f>+'[1]Data -CF09P008v01 Adopted'!F116</f>
        <v>0</v>
      </c>
      <c r="G36" s="54">
        <f>+'[1]Data -CF09P008v01 Adopted'!G116</f>
        <v>0</v>
      </c>
      <c r="H36" s="54">
        <f>+'[1]Data -CF09P008v01 Adopted'!H116</f>
        <v>0</v>
      </c>
      <c r="I36" s="54">
        <f>+'[1]Data -CF09P008v01 Adopted'!I116</f>
        <v>0</v>
      </c>
      <c r="J36" s="54">
        <f>+'[1]Data -CF09P008v01 Adopted'!J116</f>
        <v>0</v>
      </c>
      <c r="K36" s="54">
        <f>+'[1]Data -CF09P008v01 Adopted'!K116</f>
        <v>0</v>
      </c>
      <c r="L36" s="57">
        <f>+'[1]Data -CF09P008v01 Adopted'!M116</f>
        <v>0</v>
      </c>
      <c r="M36" s="31">
        <f>+L36</f>
        <v>0</v>
      </c>
      <c r="N36" s="54">
        <f>+'[1]Data -CF09P008v01 Adopted'!N116</f>
        <v>0</v>
      </c>
      <c r="O36" s="54">
        <f>+'[1]Data -CF09P008v01 Adopted'!O116</f>
        <v>0</v>
      </c>
      <c r="P36" s="54">
        <f>+'[1]Data -CF09P008v01 Adopted'!P116</f>
        <v>0</v>
      </c>
    </row>
    <row r="37" spans="1:16" ht="15.75">
      <c r="A37" s="29" t="s">
        <v>27</v>
      </c>
      <c r="B37" s="54"/>
      <c r="C37" s="51" t="s">
        <v>17</v>
      </c>
      <c r="D37" s="51" t="s">
        <v>17</v>
      </c>
      <c r="E37" s="51" t="s">
        <v>17</v>
      </c>
      <c r="F37" s="51" t="s">
        <v>17</v>
      </c>
      <c r="G37" s="51" t="s">
        <v>17</v>
      </c>
      <c r="H37" s="51" t="s">
        <v>17</v>
      </c>
      <c r="I37" s="51" t="s">
        <v>17</v>
      </c>
      <c r="J37" s="51" t="s">
        <v>17</v>
      </c>
      <c r="K37" s="51" t="s">
        <v>17</v>
      </c>
      <c r="L37" s="51" t="s">
        <v>17</v>
      </c>
      <c r="M37" s="51" t="s">
        <v>17</v>
      </c>
      <c r="N37" s="51" t="s">
        <v>17</v>
      </c>
      <c r="O37" s="51" t="s">
        <v>17</v>
      </c>
      <c r="P37" s="51" t="s">
        <v>17</v>
      </c>
    </row>
    <row r="38" spans="1:16" ht="15.75">
      <c r="A38" s="58" t="s">
        <v>28</v>
      </c>
      <c r="B38" s="59">
        <f aca="true" t="shared" si="7" ref="B38:L38">SUM(B35:B37)</f>
        <v>57025.628000000004</v>
      </c>
      <c r="C38" s="59">
        <f t="shared" si="7"/>
        <v>59174.52032725012</v>
      </c>
      <c r="D38" s="59">
        <f t="shared" si="7"/>
        <v>44700.000242111804</v>
      </c>
      <c r="E38" s="59">
        <f t="shared" si="7"/>
        <v>41080.20846955935</v>
      </c>
      <c r="F38" s="59">
        <f t="shared" si="7"/>
        <v>48999.00349563718</v>
      </c>
      <c r="G38" s="59">
        <f t="shared" si="7"/>
        <v>34765.56360470171</v>
      </c>
      <c r="H38" s="59">
        <f t="shared" si="7"/>
        <v>13328.401293959083</v>
      </c>
      <c r="I38" s="59">
        <f t="shared" si="7"/>
        <v>-0.00022669945610687137</v>
      </c>
      <c r="J38" s="59">
        <f t="shared" si="7"/>
        <v>13505.111220778883</v>
      </c>
      <c r="K38" s="59">
        <f t="shared" si="7"/>
        <v>27419.042107729692</v>
      </c>
      <c r="L38" s="59">
        <f t="shared" si="7"/>
        <v>42193.63552387865</v>
      </c>
      <c r="M38" s="31">
        <f>+L38</f>
        <v>42193.63552387865</v>
      </c>
      <c r="N38" s="59">
        <f>SUM(N35:N37)</f>
        <v>57758.14953980704</v>
      </c>
      <c r="O38" s="59">
        <f>SUM(O35:O37)</f>
        <v>74081.30278870476</v>
      </c>
      <c r="P38" s="59">
        <f>SUM(P35:P37)</f>
        <v>77696.21262125646</v>
      </c>
    </row>
    <row r="39" spans="1:16" ht="15.75">
      <c r="A39" s="50" t="s">
        <v>29</v>
      </c>
      <c r="B39" s="49">
        <f aca="true" t="shared" si="8" ref="B39:L39">+B33-B38</f>
        <v>-3290.5457287499594</v>
      </c>
      <c r="C39" s="49">
        <f t="shared" si="8"/>
        <v>0</v>
      </c>
      <c r="D39" s="49">
        <f t="shared" si="8"/>
        <v>0</v>
      </c>
      <c r="E39" s="49">
        <f t="shared" si="8"/>
        <v>0</v>
      </c>
      <c r="F39" s="49">
        <f t="shared" si="8"/>
        <v>0</v>
      </c>
      <c r="G39" s="49">
        <f t="shared" si="8"/>
        <v>0</v>
      </c>
      <c r="H39" s="49">
        <f t="shared" si="8"/>
        <v>0</v>
      </c>
      <c r="I39" s="49">
        <f t="shared" si="8"/>
        <v>0</v>
      </c>
      <c r="J39" s="49">
        <f t="shared" si="8"/>
        <v>0</v>
      </c>
      <c r="K39" s="49">
        <f t="shared" si="8"/>
        <v>0</v>
      </c>
      <c r="L39" s="49">
        <f t="shared" si="8"/>
        <v>0</v>
      </c>
      <c r="M39" s="39">
        <f>SUM(E39:L39)-F39</f>
        <v>0</v>
      </c>
      <c r="N39" s="49">
        <f>+N33-N38</f>
        <v>0</v>
      </c>
      <c r="O39" s="49">
        <f>+O33-O38</f>
        <v>0</v>
      </c>
      <c r="P39" s="49">
        <f>+P33-P38</f>
        <v>0</v>
      </c>
    </row>
    <row r="40" spans="1:16" s="5" customFormat="1" ht="15.75">
      <c r="A40" s="60"/>
      <c r="B40" s="61"/>
      <c r="C40" s="61"/>
      <c r="D40" s="61"/>
      <c r="E40" s="61"/>
      <c r="F40" s="61"/>
      <c r="G40" s="61"/>
      <c r="H40" s="61"/>
      <c r="I40" s="61"/>
      <c r="J40" s="61"/>
      <c r="K40" s="61"/>
      <c r="L40" s="61"/>
      <c r="M40" s="4"/>
      <c r="N40" s="61"/>
      <c r="O40" s="61"/>
      <c r="P40" s="61"/>
    </row>
    <row r="41" spans="1:16" s="18" customFormat="1" ht="18.75">
      <c r="A41" s="62" t="s">
        <v>53</v>
      </c>
      <c r="B41" s="63">
        <f>-B24*0.082</f>
        <v>41384.30731638</v>
      </c>
      <c r="C41" s="63">
        <f>-C24*0.0822</f>
        <v>41485.244651297995</v>
      </c>
      <c r="D41" s="63">
        <f>-(D24)*0.0822</f>
        <v>44744.2081104</v>
      </c>
      <c r="E41" s="63">
        <f>-(E24)*0.082</f>
        <v>45407.782162</v>
      </c>
      <c r="F41" s="63">
        <f aca="true" t="shared" si="9" ref="F41:L41">-(F24)*0.0822</f>
        <v>49028.3139576</v>
      </c>
      <c r="G41" s="63">
        <f t="shared" si="9"/>
        <v>49199.92848719999</v>
      </c>
      <c r="H41" s="63">
        <f t="shared" si="9"/>
        <v>53255.75897292095</v>
      </c>
      <c r="I41" s="63">
        <f t="shared" si="9"/>
        <v>57163.51360056632</v>
      </c>
      <c r="J41" s="63">
        <f t="shared" si="9"/>
        <v>60925.21522029068</v>
      </c>
      <c r="K41" s="63">
        <f t="shared" si="9"/>
        <v>63692.109933749976</v>
      </c>
      <c r="L41" s="63">
        <f t="shared" si="9"/>
        <v>66817.53266586657</v>
      </c>
      <c r="M41" s="64">
        <f>+L41</f>
        <v>66817.53266586657</v>
      </c>
      <c r="N41" s="63">
        <f>-(N24)*0.0822</f>
        <v>70509.70846971372</v>
      </c>
      <c r="O41" s="63">
        <f>-(O24)*0.0822</f>
        <v>74067.97070910373</v>
      </c>
      <c r="P41" s="63">
        <f>-(P24)*0.0822</f>
        <v>77100.80794100152</v>
      </c>
    </row>
    <row r="42" spans="1:16" ht="15.75">
      <c r="A42" s="65"/>
      <c r="B42" s="17"/>
      <c r="C42" s="17"/>
      <c r="D42" s="17" t="s">
        <v>17</v>
      </c>
      <c r="E42" s="17"/>
      <c r="F42" s="17"/>
      <c r="G42" s="17"/>
      <c r="H42" s="17"/>
      <c r="I42" s="17"/>
      <c r="J42" s="17"/>
      <c r="K42" s="66"/>
      <c r="L42" s="17"/>
      <c r="N42" s="17"/>
      <c r="O42" s="17"/>
      <c r="P42" s="17"/>
    </row>
    <row r="43" spans="1:16" ht="15.75">
      <c r="A43" s="67" t="s">
        <v>30</v>
      </c>
      <c r="B43" s="17"/>
      <c r="C43" s="17" t="s">
        <v>17</v>
      </c>
      <c r="D43" s="17" t="s">
        <v>17</v>
      </c>
      <c r="E43" s="17"/>
      <c r="F43" s="17" t="s">
        <v>17</v>
      </c>
      <c r="G43" s="17" t="s">
        <v>17</v>
      </c>
      <c r="H43" s="17" t="s">
        <v>17</v>
      </c>
      <c r="I43" s="17"/>
      <c r="J43" s="17"/>
      <c r="K43" s="17"/>
      <c r="L43" s="17"/>
      <c r="M43" s="68"/>
      <c r="N43" s="17"/>
      <c r="O43" s="17"/>
      <c r="P43" s="17"/>
    </row>
    <row r="44" spans="1:16" ht="18.75">
      <c r="A44" s="69" t="s">
        <v>31</v>
      </c>
      <c r="B44" s="66"/>
      <c r="C44" s="66"/>
      <c r="D44" s="44"/>
      <c r="E44" s="66"/>
      <c r="K44" s="44" t="s">
        <v>17</v>
      </c>
      <c r="L44" s="44" t="s">
        <v>17</v>
      </c>
      <c r="M44" s="68" t="str">
        <f>+L44</f>
        <v> </v>
      </c>
      <c r="N44" s="44" t="s">
        <v>17</v>
      </c>
      <c r="O44" s="44">
        <f>+O43+O29</f>
        <v>0</v>
      </c>
      <c r="P44" s="44">
        <f>+P43+O29</f>
        <v>0</v>
      </c>
    </row>
    <row r="45" spans="1:16" ht="18.75">
      <c r="A45" s="70" t="s">
        <v>32</v>
      </c>
      <c r="B45" s="66"/>
      <c r="C45" s="66"/>
      <c r="D45" s="44"/>
      <c r="E45" s="66"/>
      <c r="F45" s="66"/>
      <c r="G45" s="17"/>
      <c r="H45" s="17"/>
      <c r="I45" s="17"/>
      <c r="J45" s="17"/>
      <c r="K45" s="17"/>
      <c r="L45" s="17"/>
      <c r="M45" s="68"/>
      <c r="N45" s="17"/>
      <c r="O45" s="17"/>
      <c r="P45" s="17"/>
    </row>
    <row r="46" spans="1:16" ht="18.75">
      <c r="A46" s="70" t="s">
        <v>33</v>
      </c>
      <c r="B46" s="2"/>
      <c r="C46" s="2"/>
      <c r="D46" s="71"/>
      <c r="E46" s="2"/>
      <c r="F46" s="66"/>
      <c r="G46" s="17"/>
      <c r="H46" s="17"/>
      <c r="I46" s="17"/>
      <c r="J46" s="17"/>
      <c r="K46" s="17"/>
      <c r="L46" s="17"/>
      <c r="M46" s="68"/>
      <c r="N46" s="17"/>
      <c r="O46" s="17"/>
      <c r="P46" s="17"/>
    </row>
    <row r="47" spans="1:16" ht="18.75" customHeight="1">
      <c r="A47" s="72" t="s">
        <v>34</v>
      </c>
      <c r="B47" s="73"/>
      <c r="C47" s="73"/>
      <c r="D47" s="71"/>
      <c r="E47" s="66"/>
      <c r="G47" s="17"/>
      <c r="H47" s="17"/>
      <c r="I47" s="17"/>
      <c r="J47" s="17"/>
      <c r="K47" s="17"/>
      <c r="L47" s="17"/>
      <c r="N47" s="17"/>
      <c r="O47" s="17"/>
      <c r="P47" s="17"/>
    </row>
    <row r="48" spans="1:16" ht="18.75">
      <c r="A48" s="72" t="s">
        <v>35</v>
      </c>
      <c r="B48" s="74" t="s">
        <v>54</v>
      </c>
      <c r="C48" s="17"/>
      <c r="D48" s="44"/>
      <c r="E48" s="17"/>
      <c r="F48" s="17"/>
      <c r="G48" s="17"/>
      <c r="H48" s="17"/>
      <c r="I48" s="17"/>
      <c r="J48" s="17"/>
      <c r="K48" s="17"/>
      <c r="L48" s="17"/>
      <c r="N48" s="17"/>
      <c r="O48" s="17"/>
      <c r="P48" s="17"/>
    </row>
    <row r="49" ht="18.75">
      <c r="A49" s="72" t="s">
        <v>36</v>
      </c>
    </row>
    <row r="50" spans="1:11" ht="18.75">
      <c r="A50" s="72" t="s">
        <v>37</v>
      </c>
      <c r="F50" s="76"/>
      <c r="G50" s="76"/>
      <c r="H50" s="76"/>
      <c r="I50" s="76"/>
      <c r="J50" s="76"/>
      <c r="K50" s="76"/>
    </row>
    <row r="51" ht="18.75">
      <c r="A51" s="72" t="s">
        <v>38</v>
      </c>
    </row>
    <row r="59" ht="18.75">
      <c r="C59" s="78" t="s">
        <v>46</v>
      </c>
    </row>
  </sheetData>
  <printOptions horizontalCentered="1"/>
  <pageMargins left="0.18" right="0.16" top="0.5" bottom="0.5" header="0.5" footer="0.5"/>
  <pageSetup fitToHeight="1" fitToWidth="1" horizontalDpi="600" verticalDpi="600" orientation="landscape" scale="7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County-Metro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Kathy Morgan</dc:creator>
  <cp:keywords/>
  <dc:description/>
  <cp:lastModifiedBy>Kathy Morgan</cp:lastModifiedBy>
  <dcterms:created xsi:type="dcterms:W3CDTF">2009-02-04T15:33:47Z</dcterms:created>
  <dcterms:modified xsi:type="dcterms:W3CDTF">2009-02-04T15:37:50Z</dcterms:modified>
  <cp:category/>
  <cp:version/>
  <cp:contentType/>
  <cp:contentStatus/>
</cp:coreProperties>
</file>