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185" windowWidth="12120" windowHeight="9120" activeTab="0"/>
  </bookViews>
  <sheets>
    <sheet name="Sheet1" sheetId="1" r:id="rId1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<sst xmlns="http://schemas.openxmlformats.org/spreadsheetml/2006/main" count="62" uniqueCount="62">
  <si>
    <t>Non-CX Financial Plan</t>
  </si>
  <si>
    <t>Fund Name: Road Fund</t>
  </si>
  <si>
    <t>Fund Number: 1030</t>
  </si>
  <si>
    <t>Prepared by:  Greg Scharrer, Budget and Technology Manager</t>
  </si>
  <si>
    <t>Date Prepared:  October 22, 2008</t>
  </si>
  <si>
    <t>Category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</si>
  <si>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</si>
  <si>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</si>
  <si>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</si>
  <si>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</si>
  <si>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</si>
  <si>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</si>
  <si>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</si>
  <si>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</si>
  <si>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 xml:space="preserve">  Property Tax</t>
  </si>
  <si>
    <t>Benson Hill annexation property tax payment ($2 m) and 2008 new construction adopted ($375k)  less than Exec Propsed projection.</t>
  </si>
  <si>
    <t xml:space="preserve">  Gas Taxes</t>
  </si>
  <si>
    <t>Updated WSDOT projection (Sept 2008)</t>
  </si>
  <si>
    <t xml:space="preserve">  Reimbursable Fees for Service</t>
  </si>
  <si>
    <t>Encumbrance auto carryover ($824,713) for reimbursable contacts (org 1668) and $6,388,000 for Roads Reimbursable Supplemental</t>
  </si>
  <si>
    <t xml:space="preserve">  Sale of Assets</t>
  </si>
  <si>
    <t>2007 land sales carried forward for sale anticipated in 2008 ($3.7 m) less $700k for Renton complex land sale &lt; projected due to smaller parcel</t>
  </si>
  <si>
    <t xml:space="preserve">  Grants</t>
  </si>
  <si>
    <t>FEMA and FHWA storm and Cultural Resources grants collectible in 2008.</t>
  </si>
  <si>
    <t xml:space="preserve">  Other Revenues</t>
  </si>
  <si>
    <t>Regional Stormwater volume driven increase = $172,714. State forest timber sales projection increased based on prior 3 year actual receipts.</t>
  </si>
  <si>
    <t>Total Revenues</t>
  </si>
  <si>
    <t>Expenditures</t>
  </si>
  <si>
    <t xml:space="preserve">  Roads Operating Base (730)</t>
  </si>
  <si>
    <t>Estimated column assumes underexpenditures.</t>
  </si>
  <si>
    <t xml:space="preserve">  Surface Water Utility Payment</t>
  </si>
  <si>
    <t xml:space="preserve">  Traffic Enforcement Payment to Sheriff</t>
  </si>
  <si>
    <t xml:space="preserve">  Regional Stormwater Disposal Program (726)</t>
  </si>
  <si>
    <t xml:space="preserve">  Previous Year Encumbrance Carryover</t>
  </si>
  <si>
    <t xml:space="preserve">  Benson Hill Annexation Reductions</t>
  </si>
  <si>
    <t>Estimated column assumes adoption of ordinance 2008-0465.</t>
  </si>
  <si>
    <t xml:space="preserve">   Roads Reimbursable and Issaquah Hoabart           Road Supplememtal</t>
  </si>
  <si>
    <t>Estimated column assumes adoption of ordinance 2008-0434.</t>
  </si>
  <si>
    <t>Regional Stormwater Decant Supplemental</t>
  </si>
  <si>
    <t>Regional Stormwater volumen driven increase.</t>
  </si>
  <si>
    <t>Total Expenditures</t>
  </si>
  <si>
    <t>Estimated Underexpenditure</t>
  </si>
  <si>
    <t>Other Fund Transactions</t>
  </si>
  <si>
    <t xml:space="preserve">  CIP Fund Contribution (724)</t>
  </si>
  <si>
    <t xml:space="preserve">  Supplemental Cancels CIP 400708</t>
  </si>
  <si>
    <t>Cancellation of CIP Project 4007008 in mid-year 2008 supplemental.</t>
  </si>
  <si>
    <t xml:space="preserve">  Benson Hill CIP Reductions</t>
  </si>
  <si>
    <r>
      <t>Impaired Investment</t>
    </r>
    <r>
      <rPr>
        <vertAlign val="superscript"/>
        <sz val="12"/>
        <rFont val="Times New Roman"/>
        <family val="1"/>
      </rPr>
      <t xml:space="preserve"> 3</t>
    </r>
  </si>
  <si>
    <t>Total Other Fund Transactions</t>
  </si>
  <si>
    <t>Ending Fund Balance</t>
  </si>
  <si>
    <t>Designations and Reserves</t>
  </si>
  <si>
    <t>Prior Year Encumbrance Carryover</t>
  </si>
  <si>
    <t>IT Projects Reserve Pending QBC Approvals</t>
  </si>
  <si>
    <t>Total Designations and Reserves</t>
  </si>
  <si>
    <t>Ending Undesignated Fund Balance</t>
  </si>
  <si>
    <t>Target Fund Balance</t>
  </si>
  <si>
    <t>Financial Plan Notes:</t>
  </si>
  <si>
    <r>
      <t>1</t>
    </r>
    <r>
      <rPr>
        <sz val="10"/>
        <rFont val="Times New Roman"/>
        <family val="1"/>
      </rPr>
      <t xml:space="preserve"> Actuals are taken from ARMS 14th Month or 2007 CAFR</t>
    </r>
  </si>
  <si>
    <r>
      <t>2</t>
    </r>
    <r>
      <rPr>
        <sz val="10"/>
        <rFont val="Times New Roman"/>
        <family val="1"/>
      </rPr>
      <t xml:space="preserve"> Adopted is taken form 2008 Adopted Budget Book</t>
    </r>
  </si>
  <si>
    <r>
      <t>3</t>
    </r>
    <r>
      <rPr>
        <sz val="10"/>
        <rFont val="Times New Roman"/>
        <family val="1"/>
      </rPr>
      <t xml:space="preserve"> At year end 2007, the county investment pool held investments that became impaired.  This adjustment reflects and unrealized loss for these impaired investments</t>
    </r>
  </si>
  <si>
    <t xml:space="preserve">  and an increase to the loss estimates for 2008.</t>
  </si>
  <si>
    <t>4th Quarter Supplemental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</si>
</sst>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vertical="center" wrapText="1"/>
      <protection/>
    </xf>
    <xf numFmtId="37" fontId="3" fillId="0" borderId="0" xfId="19" applyFont="1" applyBorder="1" applyAlignment="1">
      <alignment horizontal="centerContinuous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7" fontId="2" fillId="0" borderId="0" xfId="19" applyFont="1" applyBorder="1" applyAlignment="1">
      <alignment horizontal="centerContinuous" vertical="center" wrapText="1"/>
      <protection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7" fontId="1" fillId="0" borderId="0" xfId="19" applyFont="1" applyBorder="1" applyAlignment="1">
      <alignment horizontal="center" vertical="center" wrapText="1"/>
      <protection/>
    </xf>
    <xf numFmtId="0" fontId="0" fillId="2" borderId="0" xfId="0" applyFill="1" applyBorder="1" applyAlignment="1">
      <alignment horizontal="centerContinuous" vertical="center"/>
    </xf>
    <xf numFmtId="37" fontId="2" fillId="0" borderId="0" xfId="19" applyFont="1" applyBorder="1" applyAlignment="1">
      <alignment horizontal="left" vertical="center" wrapText="1"/>
      <protection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Continuous" vertical="center"/>
    </xf>
    <xf numFmtId="37" fontId="4" fillId="0" borderId="0" xfId="19" applyFont="1" applyBorder="1" applyAlignment="1">
      <alignment horizontal="left" vertical="center"/>
      <protection/>
    </xf>
    <xf numFmtId="37" fontId="5" fillId="0" borderId="1" xfId="19" applyFont="1" applyBorder="1" applyAlignment="1">
      <alignment horizontal="left" vertical="center" wrapText="1"/>
      <protection/>
    </xf>
    <xf numFmtId="37" fontId="6" fillId="0" borderId="0" xfId="19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37" fontId="7" fillId="0" borderId="0" xfId="19" applyFont="1" applyBorder="1" applyAlignment="1">
      <alignment horizontal="centerContinuous" vertical="center" wrapText="1"/>
      <protection/>
    </xf>
    <xf numFmtId="37" fontId="4" fillId="2" borderId="2" xfId="19" applyFont="1" applyFill="1" applyBorder="1" applyAlignment="1" applyProtection="1">
      <alignment horizontal="left" vertical="center" wrapText="1"/>
      <protection/>
    </xf>
    <xf numFmtId="37" fontId="4" fillId="2" borderId="3" xfId="19" applyFont="1" applyFill="1" applyBorder="1" applyAlignment="1">
      <alignment horizontal="center" vertical="center" wrapText="1"/>
      <protection/>
    </xf>
    <xf numFmtId="37" fontId="4" fillId="2" borderId="2" xfId="19" applyFont="1" applyFill="1" applyBorder="1" applyAlignment="1">
      <alignment horizontal="center" vertical="center" wrapText="1"/>
      <protection/>
    </xf>
    <xf numFmtId="37" fontId="4" fillId="2" borderId="4" xfId="19" applyFont="1" applyFill="1" applyBorder="1" applyAlignment="1">
      <alignment horizontal="center" vertical="center" wrapText="1"/>
      <protection/>
    </xf>
    <xf numFmtId="37" fontId="4" fillId="2" borderId="0" xfId="19" applyFont="1" applyFill="1" applyAlignment="1">
      <alignment horizontal="center" vertical="center" wrapText="1"/>
      <protection/>
    </xf>
    <xf numFmtId="0" fontId="2" fillId="2" borderId="0" xfId="0" applyFont="1" applyFill="1" applyAlignment="1">
      <alignment vertical="center"/>
    </xf>
    <xf numFmtId="37" fontId="4" fillId="0" borderId="2" xfId="19" applyFont="1" applyFill="1" applyBorder="1" applyAlignment="1">
      <alignment horizontal="left" vertical="center"/>
      <protection/>
    </xf>
    <xf numFmtId="164" fontId="4" fillId="0" borderId="2" xfId="15" applyNumberFormat="1" applyFont="1" applyFill="1" applyBorder="1" applyAlignment="1">
      <alignment vertical="center"/>
    </xf>
    <xf numFmtId="164" fontId="4" fillId="0" borderId="4" xfId="15" applyNumberFormat="1" applyFont="1" applyFill="1" applyBorder="1" applyAlignment="1">
      <alignment vertical="center"/>
    </xf>
    <xf numFmtId="164" fontId="4" fillId="0" borderId="5" xfId="15" applyNumberFormat="1" applyFont="1" applyFill="1" applyBorder="1" applyAlignment="1">
      <alignment vertical="center"/>
    </xf>
    <xf numFmtId="164" fontId="4" fillId="0" borderId="6" xfId="15" applyNumberFormat="1" applyFont="1" applyBorder="1" applyAlignment="1">
      <alignment vertical="center"/>
    </xf>
    <xf numFmtId="164" fontId="5" fillId="0" borderId="7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37" fontId="4" fillId="0" borderId="8" xfId="19" applyFont="1" applyFill="1" applyBorder="1" applyAlignment="1">
      <alignment horizontal="left" vertical="center"/>
      <protection/>
    </xf>
    <xf numFmtId="164" fontId="2" fillId="0" borderId="8" xfId="15" applyNumberFormat="1" applyFont="1" applyFill="1" applyBorder="1" applyAlignment="1">
      <alignment vertical="center"/>
    </xf>
    <xf numFmtId="164" fontId="2" fillId="0" borderId="9" xfId="15" applyNumberFormat="1" applyFont="1" applyFill="1" applyBorder="1" applyAlignment="1">
      <alignment vertical="center"/>
    </xf>
    <xf numFmtId="164" fontId="2" fillId="0" borderId="10" xfId="15" applyNumberFormat="1" applyFont="1" applyBorder="1" applyAlignment="1">
      <alignment vertical="center"/>
    </xf>
    <xf numFmtId="164" fontId="2" fillId="0" borderId="11" xfId="15" applyNumberFormat="1" applyFont="1" applyBorder="1" applyAlignment="1">
      <alignment vertical="center"/>
    </xf>
    <xf numFmtId="164" fontId="9" fillId="0" borderId="10" xfId="15" applyNumberFormat="1" applyFont="1" applyBorder="1" applyAlignment="1">
      <alignment vertical="center"/>
    </xf>
    <xf numFmtId="164" fontId="2" fillId="0" borderId="0" xfId="15" applyNumberFormat="1" applyFont="1" applyBorder="1" applyAlignment="1">
      <alignment vertical="center"/>
    </xf>
    <xf numFmtId="164" fontId="2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37" fontId="2" fillId="0" borderId="8" xfId="19" applyFont="1" applyFill="1" applyBorder="1" applyAlignment="1">
      <alignment horizontal="left" vertical="center"/>
      <protection/>
    </xf>
    <xf numFmtId="164" fontId="2" fillId="0" borderId="12" xfId="15" applyNumberFormat="1" applyFont="1" applyBorder="1" applyAlignment="1">
      <alignment vertical="center"/>
    </xf>
    <xf numFmtId="164" fontId="9" fillId="0" borderId="8" xfId="15" applyNumberFormat="1" applyFont="1" applyBorder="1" applyAlignment="1">
      <alignment vertical="center" wrapText="1"/>
    </xf>
    <xf numFmtId="164" fontId="9" fillId="0" borderId="8" xfId="15" applyNumberFormat="1" applyFont="1" applyBorder="1" applyAlignment="1">
      <alignment vertical="center"/>
    </xf>
    <xf numFmtId="164" fontId="5" fillId="0" borderId="2" xfId="15" applyNumberFormat="1" applyFont="1" applyBorder="1" applyAlignment="1">
      <alignment vertical="center"/>
    </xf>
    <xf numFmtId="164" fontId="2" fillId="0" borderId="8" xfId="15" applyNumberFormat="1" applyFont="1" applyBorder="1" applyAlignment="1">
      <alignment vertical="center"/>
    </xf>
    <xf numFmtId="164" fontId="10" fillId="0" borderId="10" xfId="15" applyNumberFormat="1" applyFont="1" applyBorder="1" applyAlignment="1">
      <alignment vertical="center"/>
    </xf>
    <xf numFmtId="164" fontId="10" fillId="0" borderId="8" xfId="15" applyNumberFormat="1" applyFont="1" applyBorder="1" applyAlignment="1">
      <alignment vertical="center" wrapText="1"/>
    </xf>
    <xf numFmtId="37" fontId="2" fillId="0" borderId="8" xfId="19" applyFont="1" applyFill="1" applyBorder="1" applyAlignment="1">
      <alignment horizontal="left" vertical="center" wrapText="1"/>
      <protection/>
    </xf>
    <xf numFmtId="0" fontId="2" fillId="0" borderId="8" xfId="0" applyFont="1" applyBorder="1" applyAlignment="1">
      <alignment vertical="center"/>
    </xf>
    <xf numFmtId="164" fontId="2" fillId="0" borderId="0" xfId="15" applyNumberFormat="1" applyFont="1" applyFill="1" applyBorder="1" applyAlignment="1">
      <alignment vertical="center"/>
    </xf>
    <xf numFmtId="164" fontId="2" fillId="0" borderId="9" xfId="15" applyNumberFormat="1" applyFont="1" applyFill="1" applyBorder="1" applyAlignment="1">
      <alignment horizontal="center" vertical="center"/>
    </xf>
    <xf numFmtId="37" fontId="4" fillId="0" borderId="7" xfId="19" applyFont="1" applyFill="1" applyBorder="1" applyAlignment="1">
      <alignment horizontal="left" vertical="center"/>
      <protection/>
    </xf>
    <xf numFmtId="164" fontId="4" fillId="0" borderId="7" xfId="15" applyNumberFormat="1" applyFont="1" applyFill="1" applyBorder="1" applyAlignment="1">
      <alignment vertical="center"/>
    </xf>
    <xf numFmtId="164" fontId="4" fillId="0" borderId="7" xfId="15" applyNumberFormat="1" applyFont="1" applyBorder="1" applyAlignment="1">
      <alignment vertical="center"/>
    </xf>
    <xf numFmtId="164" fontId="9" fillId="0" borderId="7" xfId="15" applyNumberFormat="1" applyFont="1" applyBorder="1" applyAlignment="1">
      <alignment vertical="center"/>
    </xf>
    <xf numFmtId="37" fontId="4" fillId="0" borderId="2" xfId="19" applyFont="1" applyFill="1" applyBorder="1" applyAlignment="1">
      <alignment horizontal="left" vertical="center"/>
      <protection/>
    </xf>
    <xf numFmtId="164" fontId="9" fillId="3" borderId="2" xfId="15" applyNumberFormat="1" applyFont="1" applyFill="1" applyBorder="1" applyAlignment="1" quotePrefix="1">
      <alignment vertical="center"/>
    </xf>
    <xf numFmtId="164" fontId="2" fillId="0" borderId="4" xfId="15" applyNumberFormat="1" applyFont="1" applyFill="1" applyBorder="1" applyAlignment="1">
      <alignment vertical="center"/>
    </xf>
    <xf numFmtId="164" fontId="2" fillId="3" borderId="4" xfId="15" applyNumberFormat="1" applyFont="1" applyFill="1" applyBorder="1" applyAlignment="1">
      <alignment vertical="center"/>
    </xf>
    <xf numFmtId="164" fontId="2" fillId="0" borderId="3" xfId="15" applyNumberFormat="1" applyFont="1" applyBorder="1" applyAlignment="1">
      <alignment vertical="center"/>
    </xf>
    <xf numFmtId="164" fontId="9" fillId="0" borderId="2" xfId="15" applyNumberFormat="1" applyFont="1" applyBorder="1" applyAlignment="1">
      <alignment vertical="center"/>
    </xf>
    <xf numFmtId="37" fontId="4" fillId="0" borderId="8" xfId="19" applyFont="1" applyFill="1" applyBorder="1" applyAlignment="1">
      <alignment horizontal="left" vertical="center"/>
      <protection/>
    </xf>
    <xf numFmtId="164" fontId="9" fillId="0" borderId="8" xfId="15" applyNumberFormat="1" applyFont="1" applyFill="1" applyBorder="1" applyAlignment="1" quotePrefix="1">
      <alignment vertical="center"/>
    </xf>
    <xf numFmtId="164" fontId="10" fillId="0" borderId="9" xfId="15" applyNumberFormat="1" applyFont="1" applyBorder="1" applyAlignment="1">
      <alignment vertical="center"/>
    </xf>
    <xf numFmtId="164" fontId="2" fillId="0" borderId="8" xfId="15" applyNumberFormat="1" applyFont="1" applyFill="1" applyBorder="1" applyAlignment="1" quotePrefix="1">
      <alignment vertical="center"/>
    </xf>
    <xf numFmtId="164" fontId="10" fillId="0" borderId="9" xfId="15" applyNumberFormat="1" applyFont="1" applyBorder="1" applyAlignment="1">
      <alignment vertical="center" wrapText="1"/>
    </xf>
    <xf numFmtId="164" fontId="2" fillId="0" borderId="2" xfId="15" applyNumberFormat="1" applyFont="1" applyFill="1" applyBorder="1" applyAlignment="1" quotePrefix="1">
      <alignment vertical="center"/>
    </xf>
    <xf numFmtId="164" fontId="2" fillId="0" borderId="4" xfId="15" applyNumberFormat="1" applyFont="1" applyFill="1" applyBorder="1" applyAlignment="1" quotePrefix="1">
      <alignment vertical="center"/>
    </xf>
    <xf numFmtId="164" fontId="10" fillId="0" borderId="2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0" xfId="15" applyNumberFormat="1" applyFont="1" applyFill="1" applyBorder="1" applyAlignment="1">
      <alignment vertical="center"/>
    </xf>
    <xf numFmtId="164" fontId="10" fillId="0" borderId="8" xfId="15" applyNumberFormat="1" applyFont="1" applyFill="1" applyBorder="1" applyAlignment="1">
      <alignment vertical="center"/>
    </xf>
    <xf numFmtId="164" fontId="4" fillId="0" borderId="8" xfId="15" applyNumberFormat="1" applyFont="1" applyFill="1" applyBorder="1" applyAlignment="1">
      <alignment vertical="center"/>
    </xf>
    <xf numFmtId="164" fontId="4" fillId="0" borderId="9" xfId="15" applyNumberFormat="1" applyFont="1" applyFill="1" applyBorder="1" applyAlignment="1">
      <alignment vertical="center"/>
    </xf>
    <xf numFmtId="164" fontId="4" fillId="0" borderId="0" xfId="15" applyNumberFormat="1" applyFont="1" applyFill="1" applyBorder="1" applyAlignment="1">
      <alignment vertical="center"/>
    </xf>
    <xf numFmtId="164" fontId="5" fillId="0" borderId="8" xfId="15" applyNumberFormat="1" applyFont="1" applyFill="1" applyBorder="1" applyAlignment="1">
      <alignment vertical="center"/>
    </xf>
    <xf numFmtId="164" fontId="10" fillId="0" borderId="8" xfId="15" applyNumberFormat="1" applyFont="1" applyBorder="1" applyAlignment="1">
      <alignment vertical="center"/>
    </xf>
    <xf numFmtId="37" fontId="4" fillId="0" borderId="13" xfId="19" applyFont="1" applyFill="1" applyBorder="1" applyAlignment="1" quotePrefix="1">
      <alignment horizontal="left" vertical="center"/>
      <protection/>
    </xf>
    <xf numFmtId="164" fontId="2" fillId="0" borderId="2" xfId="15" applyNumberFormat="1" applyFont="1" applyFill="1" applyBorder="1" applyAlignment="1">
      <alignment vertical="center"/>
    </xf>
    <xf numFmtId="164" fontId="2" fillId="0" borderId="3" xfId="15" applyNumberFormat="1" applyFont="1" applyBorder="1" applyAlignment="1">
      <alignment horizontal="right" vertical="center"/>
    </xf>
    <xf numFmtId="164" fontId="10" fillId="0" borderId="7" xfId="15" applyNumberFormat="1" applyFont="1" applyBorder="1" applyAlignment="1">
      <alignment horizontal="right" vertical="center"/>
    </xf>
    <xf numFmtId="164" fontId="2" fillId="0" borderId="0" xfId="15" applyNumberFormat="1" applyFont="1" applyAlignment="1">
      <alignment horizontal="right" vertical="center"/>
    </xf>
    <xf numFmtId="37" fontId="5" fillId="0" borderId="0" xfId="19" applyFont="1" applyAlignment="1">
      <alignment horizontal="left" vertical="center"/>
      <protection/>
    </xf>
    <xf numFmtId="37" fontId="10" fillId="0" borderId="0" xfId="19" applyFont="1" applyBorder="1" applyAlignment="1">
      <alignment vertical="center"/>
      <protection/>
    </xf>
    <xf numFmtId="37" fontId="5" fillId="0" borderId="0" xfId="19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7" fontId="5" fillId="0" borderId="0" xfId="19" applyFont="1" applyBorder="1" applyAlignment="1" quotePrefix="1">
      <alignment horizontal="left" vertical="center"/>
      <protection/>
    </xf>
    <xf numFmtId="37" fontId="12" fillId="0" borderId="0" xfId="19" applyFont="1" applyBorder="1" applyAlignment="1">
      <alignment horizontal="left" vertical="center"/>
      <protection/>
    </xf>
    <xf numFmtId="0" fontId="5" fillId="0" borderId="0" xfId="0" applyFont="1" applyBorder="1" applyAlignment="1" quotePrefix="1">
      <alignment horizontal="left" vertical="center"/>
    </xf>
    <xf numFmtId="37" fontId="5" fillId="0" borderId="0" xfId="1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37" fontId="4" fillId="0" borderId="0" xfId="19" applyFont="1" applyBorder="1" applyAlignment="1">
      <alignment vertical="center"/>
      <protection/>
    </xf>
    <xf numFmtId="37" fontId="2" fillId="0" borderId="0" xfId="19" applyFont="1" applyBorder="1" applyAlignment="1">
      <alignment vertical="center"/>
      <protection/>
    </xf>
    <xf numFmtId="0" fontId="10" fillId="0" borderId="0" xfId="0" applyFont="1" applyAlignment="1" quotePrefix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3" fillId="0" borderId="0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3.7109375" style="105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8" customWidth="1"/>
    <col min="8" max="8" width="8.8515625" style="8" customWidth="1"/>
    <col min="9" max="16384" width="8.8515625" style="6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9.5" customHeight="1">
      <c r="A2" s="110" t="s">
        <v>0</v>
      </c>
      <c r="B2" s="110"/>
      <c r="C2" s="110"/>
      <c r="D2" s="110"/>
      <c r="E2" s="110"/>
      <c r="F2" s="110"/>
      <c r="G2" s="110"/>
      <c r="H2" s="7"/>
    </row>
    <row r="3" spans="1:8" s="8" customFormat="1" ht="19.5" customHeight="1">
      <c r="A3" s="9" t="s">
        <v>1</v>
      </c>
      <c r="B3" s="10"/>
      <c r="C3" s="10"/>
      <c r="D3" s="10"/>
      <c r="E3" s="10"/>
      <c r="F3" s="10"/>
      <c r="G3" s="10"/>
      <c r="H3" s="7"/>
    </row>
    <row r="4" spans="1:20" s="13" customFormat="1" ht="15.75">
      <c r="A4" s="9" t="s">
        <v>2</v>
      </c>
      <c r="B4" s="11"/>
      <c r="C4" s="11"/>
      <c r="D4" s="11"/>
      <c r="E4" s="11"/>
      <c r="F4" s="11"/>
      <c r="G4" s="12" t="s">
        <v>61</v>
      </c>
      <c r="H4" s="11"/>
      <c r="L4" s="14"/>
      <c r="M4" s="14"/>
      <c r="N4" s="14"/>
      <c r="O4" s="14"/>
      <c r="P4" s="14"/>
      <c r="Q4" s="14"/>
      <c r="R4" s="14"/>
      <c r="S4" s="14"/>
      <c r="T4" s="14"/>
    </row>
    <row r="5" spans="1:20" s="13" customFormat="1" ht="15.75">
      <c r="A5" s="9" t="s">
        <v>3</v>
      </c>
      <c r="B5" s="11"/>
      <c r="C5" s="11"/>
      <c r="D5" s="11"/>
      <c r="E5" s="11"/>
      <c r="F5" s="15"/>
      <c r="G5" s="12" t="s">
        <v>4</v>
      </c>
      <c r="H5" s="11"/>
      <c r="L5" s="14"/>
      <c r="M5" s="14"/>
      <c r="N5" s="14"/>
      <c r="O5" s="14"/>
      <c r="P5" s="14"/>
      <c r="Q5" s="14"/>
      <c r="R5" s="14"/>
      <c r="S5" s="14"/>
      <c r="T5" s="14"/>
    </row>
    <row r="6" spans="1:8" ht="9" customHeight="1">
      <c r="A6" s="16"/>
      <c r="B6" s="17"/>
      <c r="E6" s="7"/>
      <c r="F6" s="19"/>
      <c r="H6" s="19"/>
    </row>
    <row r="7" spans="1:8" s="25" customFormat="1" ht="33" customHeight="1">
      <c r="A7" s="20" t="s">
        <v>5</v>
      </c>
      <c r="B7" s="21" t="s">
        <v>6</v>
      </c>
      <c r="C7" s="22" t="s">
        <v>7</v>
      </c>
      <c r="D7" s="22" t="s">
        <v>8</v>
      </c>
      <c r="E7" s="23" t="s">
        <v>9</v>
      </c>
      <c r="F7" s="21" t="s">
        <v>10</v>
      </c>
      <c r="G7" s="22" t="s">
        <v>11</v>
      </c>
      <c r="H7" s="24"/>
    </row>
    <row r="8" spans="1:9" s="34" customFormat="1" ht="15.75">
      <c r="A8" s="26" t="s">
        <v>12</v>
      </c>
      <c r="B8" s="27">
        <v>-1192000</v>
      </c>
      <c r="C8" s="28">
        <v>1180513</v>
      </c>
      <c r="D8" s="28">
        <f>B38</f>
        <v>-8584691</v>
      </c>
      <c r="E8" s="29">
        <f>B38</f>
        <v>-8584691</v>
      </c>
      <c r="F8" s="30"/>
      <c r="G8" s="31"/>
      <c r="H8" s="32"/>
      <c r="I8" s="33"/>
    </row>
    <row r="9" spans="1:9" s="43" customFormat="1" ht="15.75">
      <c r="A9" s="35" t="s">
        <v>13</v>
      </c>
      <c r="B9" s="36"/>
      <c r="C9" s="37"/>
      <c r="D9" s="37"/>
      <c r="E9" s="38"/>
      <c r="F9" s="39"/>
      <c r="G9" s="40"/>
      <c r="H9" s="41"/>
      <c r="I9" s="42"/>
    </row>
    <row r="10" spans="1:9" s="43" customFormat="1" ht="22.5">
      <c r="A10" s="44" t="s">
        <v>14</v>
      </c>
      <c r="B10" s="36">
        <v>77335075</v>
      </c>
      <c r="C10" s="37">
        <v>79136894</v>
      </c>
      <c r="D10" s="37">
        <v>76762819</v>
      </c>
      <c r="E10" s="37">
        <v>76762819</v>
      </c>
      <c r="F10" s="45">
        <f aca="true" t="shared" si="0" ref="F10:F16">+E10-C10</f>
        <v>-2374075</v>
      </c>
      <c r="G10" s="46" t="s">
        <v>15</v>
      </c>
      <c r="H10" s="41"/>
      <c r="I10" s="42"/>
    </row>
    <row r="11" spans="1:9" s="43" customFormat="1" ht="15.75">
      <c r="A11" s="44" t="s">
        <v>16</v>
      </c>
      <c r="B11" s="36">
        <v>15594105</v>
      </c>
      <c r="C11" s="37">
        <v>16337094</v>
      </c>
      <c r="D11" s="37">
        <v>15478556</v>
      </c>
      <c r="E11" s="37">
        <v>15478556</v>
      </c>
      <c r="F11" s="45">
        <f t="shared" si="0"/>
        <v>-858538</v>
      </c>
      <c r="G11" s="47" t="s">
        <v>17</v>
      </c>
      <c r="H11" s="41"/>
      <c r="I11" s="42"/>
    </row>
    <row r="12" spans="1:9" s="43" customFormat="1" ht="24" customHeight="1">
      <c r="A12" s="44" t="s">
        <v>18</v>
      </c>
      <c r="B12" s="36">
        <v>11756948</v>
      </c>
      <c r="C12" s="37">
        <v>13791432</v>
      </c>
      <c r="D12" s="37">
        <v>14781145</v>
      </c>
      <c r="E12" s="37">
        <v>21004145</v>
      </c>
      <c r="F12" s="45">
        <f t="shared" si="0"/>
        <v>7212713</v>
      </c>
      <c r="G12" s="46" t="s">
        <v>19</v>
      </c>
      <c r="H12" s="41"/>
      <c r="I12" s="42"/>
    </row>
    <row r="13" spans="1:9" s="43" customFormat="1" ht="33.75">
      <c r="A13" s="44" t="s">
        <v>20</v>
      </c>
      <c r="B13" s="36">
        <v>119515</v>
      </c>
      <c r="C13" s="37">
        <v>5639900</v>
      </c>
      <c r="D13" s="37">
        <v>9062090</v>
      </c>
      <c r="E13" s="37">
        <v>9062090</v>
      </c>
      <c r="F13" s="45">
        <f t="shared" si="0"/>
        <v>3422190</v>
      </c>
      <c r="G13" s="46" t="s">
        <v>21</v>
      </c>
      <c r="H13" s="41"/>
      <c r="I13" s="42"/>
    </row>
    <row r="14" spans="1:9" s="43" customFormat="1" ht="27" customHeight="1">
      <c r="A14" s="44" t="s">
        <v>22</v>
      </c>
      <c r="B14" s="36">
        <v>1536233</v>
      </c>
      <c r="C14" s="37"/>
      <c r="D14" s="37">
        <v>4419991</v>
      </c>
      <c r="E14" s="37">
        <v>4419991</v>
      </c>
      <c r="F14" s="45">
        <f t="shared" si="0"/>
        <v>4419991</v>
      </c>
      <c r="G14" s="46" t="s">
        <v>23</v>
      </c>
      <c r="H14" s="41"/>
      <c r="I14" s="42"/>
    </row>
    <row r="15" spans="1:9" s="43" customFormat="1" ht="22.5">
      <c r="A15" s="44" t="s">
        <v>24</v>
      </c>
      <c r="B15" s="36">
        <v>3883050</v>
      </c>
      <c r="C15" s="37">
        <v>1352574</v>
      </c>
      <c r="D15" s="37">
        <v>1669186</v>
      </c>
      <c r="E15" s="37">
        <v>1659853</v>
      </c>
      <c r="F15" s="45">
        <f t="shared" si="0"/>
        <v>307279</v>
      </c>
      <c r="G15" s="46" t="s">
        <v>25</v>
      </c>
      <c r="H15" s="41"/>
      <c r="I15" s="42"/>
    </row>
    <row r="16" spans="1:9" s="43" customFormat="1" ht="15.75">
      <c r="A16" s="44"/>
      <c r="B16" s="36"/>
      <c r="C16" s="37"/>
      <c r="D16" s="37"/>
      <c r="E16" s="37"/>
      <c r="F16" s="45">
        <f t="shared" si="0"/>
        <v>0</v>
      </c>
      <c r="G16" s="47"/>
      <c r="H16" s="41"/>
      <c r="I16" s="42"/>
    </row>
    <row r="17" spans="1:9" s="34" customFormat="1" ht="15.75">
      <c r="A17" s="26" t="s">
        <v>26</v>
      </c>
      <c r="B17" s="27">
        <f>SUM(B9:B16)</f>
        <v>110224926</v>
      </c>
      <c r="C17" s="27">
        <f>SUM(C10:C16)</f>
        <v>116257894</v>
      </c>
      <c r="D17" s="27">
        <f>SUM(D10:D16)</f>
        <v>122173787</v>
      </c>
      <c r="E17" s="27">
        <f>SUM(E10:E16)</f>
        <v>128387454</v>
      </c>
      <c r="F17" s="27">
        <f>SUM(F10:F16)</f>
        <v>12129560</v>
      </c>
      <c r="G17" s="48"/>
      <c r="H17" s="32"/>
      <c r="I17" s="33"/>
    </row>
    <row r="18" spans="1:9" s="43" customFormat="1" ht="15.75">
      <c r="A18" s="35" t="s">
        <v>27</v>
      </c>
      <c r="B18" s="36"/>
      <c r="C18" s="37"/>
      <c r="D18" s="37"/>
      <c r="E18" s="49"/>
      <c r="F18" s="45"/>
      <c r="G18" s="50"/>
      <c r="H18" s="41"/>
      <c r="I18" s="42"/>
    </row>
    <row r="19" spans="1:9" s="43" customFormat="1" ht="15.75">
      <c r="A19" s="44" t="s">
        <v>28</v>
      </c>
      <c r="B19" s="36">
        <v>-70630716</v>
      </c>
      <c r="C19" s="37">
        <f>-70379753-1997613</f>
        <v>-72377366</v>
      </c>
      <c r="D19" s="37">
        <f>C19</f>
        <v>-72377366</v>
      </c>
      <c r="E19" s="37">
        <f>C19+875804</f>
        <v>-71501562</v>
      </c>
      <c r="F19" s="49">
        <f aca="true" t="shared" si="1" ref="F19:F29">+E19-C19</f>
        <v>875804</v>
      </c>
      <c r="G19" s="51" t="s">
        <v>29</v>
      </c>
      <c r="H19" s="41"/>
      <c r="I19" s="42"/>
    </row>
    <row r="20" spans="1:9" s="43" customFormat="1" ht="15.75">
      <c r="A20" s="44" t="s">
        <v>30</v>
      </c>
      <c r="B20" s="36">
        <v>-3753645</v>
      </c>
      <c r="C20" s="37">
        <v>-3715447</v>
      </c>
      <c r="D20" s="37">
        <v>-3715447</v>
      </c>
      <c r="E20" s="37">
        <v>-3715447</v>
      </c>
      <c r="F20" s="49">
        <f t="shared" si="1"/>
        <v>0</v>
      </c>
      <c r="G20" s="46"/>
      <c r="H20" s="41"/>
      <c r="I20" s="42"/>
    </row>
    <row r="21" spans="1:9" s="43" customFormat="1" ht="15.75">
      <c r="A21" s="44" t="s">
        <v>31</v>
      </c>
      <c r="B21" s="36">
        <v>-3551755</v>
      </c>
      <c r="C21" s="37">
        <v>-3640706</v>
      </c>
      <c r="D21" s="37">
        <v>-3640706</v>
      </c>
      <c r="E21" s="37">
        <v>-3640706</v>
      </c>
      <c r="F21" s="49">
        <f t="shared" si="1"/>
        <v>0</v>
      </c>
      <c r="G21" s="46"/>
      <c r="H21" s="41"/>
      <c r="I21" s="42"/>
    </row>
    <row r="22" spans="1:9" s="43" customFormat="1" ht="15.75">
      <c r="A22" s="44" t="s">
        <v>32</v>
      </c>
      <c r="B22" s="36">
        <v>-481533</v>
      </c>
      <c r="C22" s="37">
        <v>-443675</v>
      </c>
      <c r="D22" s="37">
        <v>-443675</v>
      </c>
      <c r="E22" s="37">
        <v>-443675</v>
      </c>
      <c r="F22" s="49">
        <f t="shared" si="1"/>
        <v>0</v>
      </c>
      <c r="G22" s="46"/>
      <c r="H22" s="41"/>
      <c r="I22" s="42"/>
    </row>
    <row r="23" spans="1:9" s="43" customFormat="1" ht="15.75">
      <c r="A23" s="44" t="s">
        <v>33</v>
      </c>
      <c r="B23" s="36"/>
      <c r="C23" s="37"/>
      <c r="D23" s="37">
        <v>-1236011</v>
      </c>
      <c r="E23" s="37">
        <v>-1236011</v>
      </c>
      <c r="F23" s="49">
        <f t="shared" si="1"/>
        <v>-1236011</v>
      </c>
      <c r="G23" s="46"/>
      <c r="H23" s="41"/>
      <c r="I23" s="42"/>
    </row>
    <row r="24" spans="1:9" s="43" customFormat="1" ht="15.75">
      <c r="A24" s="44" t="s">
        <v>34</v>
      </c>
      <c r="B24" s="36"/>
      <c r="C24" s="37"/>
      <c r="D24" s="37"/>
      <c r="E24" s="37">
        <v>520838</v>
      </c>
      <c r="F24" s="49">
        <f t="shared" si="1"/>
        <v>520838</v>
      </c>
      <c r="G24" s="46" t="s">
        <v>35</v>
      </c>
      <c r="H24" s="41"/>
      <c r="I24" s="42"/>
    </row>
    <row r="25" spans="1:9" s="43" customFormat="1" ht="31.5">
      <c r="A25" s="52" t="s">
        <v>36</v>
      </c>
      <c r="B25" s="36"/>
      <c r="C25" s="37"/>
      <c r="D25" s="37"/>
      <c r="E25" s="37">
        <v>-6688000</v>
      </c>
      <c r="F25" s="49">
        <f t="shared" si="1"/>
        <v>-6688000</v>
      </c>
      <c r="G25" s="46" t="s">
        <v>37</v>
      </c>
      <c r="H25" s="41"/>
      <c r="I25" s="42"/>
    </row>
    <row r="26" spans="1:9" s="43" customFormat="1" ht="15.75">
      <c r="A26" s="53" t="s">
        <v>38</v>
      </c>
      <c r="B26" s="53"/>
      <c r="C26" s="53"/>
      <c r="D26" s="37"/>
      <c r="E26" s="37">
        <v>-162000</v>
      </c>
      <c r="F26" s="49">
        <f t="shared" si="1"/>
        <v>-162000</v>
      </c>
      <c r="G26" s="46" t="s">
        <v>39</v>
      </c>
      <c r="H26" s="41"/>
      <c r="I26" s="42"/>
    </row>
    <row r="27" spans="1:9" s="43" customFormat="1" ht="15.75">
      <c r="A27" s="44"/>
      <c r="B27" s="36"/>
      <c r="C27" s="37"/>
      <c r="D27" s="37">
        <f>E27</f>
        <v>0</v>
      </c>
      <c r="E27" s="54"/>
      <c r="F27" s="49">
        <f t="shared" si="1"/>
        <v>0</v>
      </c>
      <c r="G27" s="46"/>
      <c r="H27" s="41"/>
      <c r="I27" s="42"/>
    </row>
    <row r="28" spans="1:9" s="43" customFormat="1" ht="8.25" customHeight="1">
      <c r="A28" s="44"/>
      <c r="B28" s="36"/>
      <c r="C28" s="55"/>
      <c r="D28" s="37"/>
      <c r="E28" s="37"/>
      <c r="F28" s="45">
        <f t="shared" si="1"/>
        <v>0</v>
      </c>
      <c r="G28" s="47"/>
      <c r="H28" s="41"/>
      <c r="I28" s="42"/>
    </row>
    <row r="29" spans="1:9" s="34" customFormat="1" ht="15.75">
      <c r="A29" s="56" t="s">
        <v>40</v>
      </c>
      <c r="B29" s="57">
        <f>SUM(B19:B28)</f>
        <v>-78417649</v>
      </c>
      <c r="C29" s="57">
        <f>SUM(C19:C28)</f>
        <v>-80177194</v>
      </c>
      <c r="D29" s="57">
        <f>SUM(D19:D28)</f>
        <v>-81413205</v>
      </c>
      <c r="E29" s="57">
        <f>SUM(E19:E28)</f>
        <v>-86866563</v>
      </c>
      <c r="F29" s="58">
        <f t="shared" si="1"/>
        <v>-6689369</v>
      </c>
      <c r="G29" s="59"/>
      <c r="H29" s="32"/>
      <c r="I29" s="33"/>
    </row>
    <row r="30" spans="1:9" s="43" customFormat="1" ht="15.75">
      <c r="A30" s="60" t="s">
        <v>41</v>
      </c>
      <c r="B30" s="61"/>
      <c r="C30" s="62">
        <f>-C29*0.01</f>
        <v>801771.9400000001</v>
      </c>
      <c r="D30" s="62">
        <v>814132.05</v>
      </c>
      <c r="E30" s="63"/>
      <c r="F30" s="64"/>
      <c r="G30" s="65"/>
      <c r="H30" s="41"/>
      <c r="I30" s="42"/>
    </row>
    <row r="31" spans="1:9" s="43" customFormat="1" ht="15.75">
      <c r="A31" s="66" t="s">
        <v>42</v>
      </c>
      <c r="B31" s="67"/>
      <c r="C31" s="36"/>
      <c r="D31" s="36"/>
      <c r="E31" s="36"/>
      <c r="F31" s="49"/>
      <c r="G31" s="68"/>
      <c r="H31" s="41"/>
      <c r="I31" s="42"/>
    </row>
    <row r="32" spans="1:9" s="43" customFormat="1" ht="15.75">
      <c r="A32" s="44" t="s">
        <v>43</v>
      </c>
      <c r="B32" s="69">
        <v>-39199968</v>
      </c>
      <c r="C32" s="36">
        <v>-34674769</v>
      </c>
      <c r="D32" s="36">
        <v>-34674769</v>
      </c>
      <c r="E32" s="36">
        <v>-34674769</v>
      </c>
      <c r="F32" s="49"/>
      <c r="G32" s="68"/>
      <c r="H32" s="41"/>
      <c r="I32" s="42"/>
    </row>
    <row r="33" spans="1:9" s="43" customFormat="1" ht="29.25" customHeight="1">
      <c r="A33" s="44" t="s">
        <v>44</v>
      </c>
      <c r="B33" s="69"/>
      <c r="C33" s="36"/>
      <c r="D33" s="36"/>
      <c r="E33" s="36">
        <v>300000</v>
      </c>
      <c r="F33" s="49">
        <f>+E33-C33</f>
        <v>300000</v>
      </c>
      <c r="G33" s="70" t="s">
        <v>45</v>
      </c>
      <c r="H33" s="41"/>
      <c r="I33" s="42"/>
    </row>
    <row r="34" spans="1:9" s="43" customFormat="1" ht="21" customHeight="1">
      <c r="A34" s="44" t="s">
        <v>46</v>
      </c>
      <c r="B34" s="69"/>
      <c r="C34" s="36"/>
      <c r="D34" s="36"/>
      <c r="E34" s="36">
        <v>1500000</v>
      </c>
      <c r="F34" s="49"/>
      <c r="G34" s="70"/>
      <c r="H34" s="41"/>
      <c r="I34" s="42"/>
    </row>
    <row r="35" spans="1:9" s="43" customFormat="1" ht="21" customHeight="1">
      <c r="A35" s="44" t="s">
        <v>47</v>
      </c>
      <c r="B35" s="69"/>
      <c r="C35" s="36"/>
      <c r="D35" s="36"/>
      <c r="E35" s="36">
        <v>-18836</v>
      </c>
      <c r="F35" s="49"/>
      <c r="G35" s="70"/>
      <c r="H35" s="41"/>
      <c r="I35" s="42"/>
    </row>
    <row r="36" spans="1:9" s="43" customFormat="1" ht="15.75">
      <c r="A36" s="66"/>
      <c r="B36" s="67"/>
      <c r="C36" s="36"/>
      <c r="D36" s="36"/>
      <c r="E36" s="36"/>
      <c r="F36" s="49">
        <f>+E36-C36</f>
        <v>0</v>
      </c>
      <c r="G36" s="68"/>
      <c r="H36" s="41"/>
      <c r="I36" s="42"/>
    </row>
    <row r="37" spans="1:9" s="43" customFormat="1" ht="15.75">
      <c r="A37" s="35" t="s">
        <v>48</v>
      </c>
      <c r="B37" s="69">
        <f>SUM(B32:B36)</f>
        <v>-39199968</v>
      </c>
      <c r="C37" s="36">
        <f>SUM(C32:C36)</f>
        <v>-34674769</v>
      </c>
      <c r="D37" s="36">
        <f>SUM(D32:D36)</f>
        <v>-34674769</v>
      </c>
      <c r="E37" s="36">
        <f>SUM(E32:E36)</f>
        <v>-32893605</v>
      </c>
      <c r="F37" s="49"/>
      <c r="G37" s="68"/>
      <c r="H37" s="41"/>
      <c r="I37" s="42"/>
    </row>
    <row r="38" spans="1:102" s="75" customFormat="1" ht="15.75">
      <c r="A38" s="26" t="s">
        <v>49</v>
      </c>
      <c r="B38" s="71">
        <f>+B8+B17+B29+B37</f>
        <v>-8584691</v>
      </c>
      <c r="C38" s="72">
        <f>C8+C17+C29+C30+C37</f>
        <v>3388215.9399999976</v>
      </c>
      <c r="D38" s="72">
        <f>D8+D17+D29+D30+D37</f>
        <v>-1684745.9499999993</v>
      </c>
      <c r="E38" s="72">
        <f>E8+E17+E29+E30+E37</f>
        <v>42595</v>
      </c>
      <c r="F38" s="64"/>
      <c r="G38" s="73"/>
      <c r="H38" s="41"/>
      <c r="I38" s="41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</row>
    <row r="39" spans="1:9" s="43" customFormat="1" ht="15.75">
      <c r="A39" s="66" t="s">
        <v>50</v>
      </c>
      <c r="B39" s="36"/>
      <c r="C39" s="37"/>
      <c r="D39" s="37"/>
      <c r="E39" s="54"/>
      <c r="F39" s="76"/>
      <c r="G39" s="77"/>
      <c r="H39" s="54"/>
      <c r="I39" s="42"/>
    </row>
    <row r="40" spans="1:9" s="43" customFormat="1" ht="18" customHeight="1">
      <c r="A40" s="44" t="s">
        <v>51</v>
      </c>
      <c r="B40" s="36">
        <v>-1236011</v>
      </c>
      <c r="C40" s="37"/>
      <c r="D40" s="37"/>
      <c r="E40" s="54"/>
      <c r="F40" s="49">
        <f>+E40-C40</f>
        <v>0</v>
      </c>
      <c r="G40" s="77"/>
      <c r="H40" s="54"/>
      <c r="I40" s="42"/>
    </row>
    <row r="41" spans="1:9" s="43" customFormat="1" ht="18" customHeight="1">
      <c r="A41" s="44" t="s">
        <v>52</v>
      </c>
      <c r="B41" s="36"/>
      <c r="C41" s="37">
        <v>-850000</v>
      </c>
      <c r="D41" s="37"/>
      <c r="E41" s="54">
        <v>0</v>
      </c>
      <c r="F41" s="49"/>
      <c r="G41" s="77"/>
      <c r="H41" s="54"/>
      <c r="I41" s="42"/>
    </row>
    <row r="42" spans="1:9" s="34" customFormat="1" ht="15" customHeight="1">
      <c r="A42" s="66" t="s">
        <v>53</v>
      </c>
      <c r="B42" s="78">
        <f>SUM(B39:B41)</f>
        <v>-1236011</v>
      </c>
      <c r="C42" s="79">
        <f>SUM(C39:C41)</f>
        <v>-850000</v>
      </c>
      <c r="D42" s="79">
        <f>SUM(D39:D41)</f>
        <v>0</v>
      </c>
      <c r="E42" s="80">
        <f>SUM(E39:E41)</f>
        <v>0</v>
      </c>
      <c r="F42" s="57"/>
      <c r="G42" s="81"/>
      <c r="H42" s="80"/>
      <c r="I42" s="33"/>
    </row>
    <row r="43" spans="1:9" s="34" customFormat="1" ht="15.75">
      <c r="A43" s="26" t="s">
        <v>54</v>
      </c>
      <c r="B43" s="27">
        <f>+B38+B42</f>
        <v>-9820702</v>
      </c>
      <c r="C43" s="28">
        <f>+C38+C42</f>
        <v>2538215.9399999976</v>
      </c>
      <c r="D43" s="28">
        <f>+D38+D42</f>
        <v>-1684745.9499999993</v>
      </c>
      <c r="E43" s="28">
        <f>+E38+E42</f>
        <v>42595</v>
      </c>
      <c r="F43" s="30"/>
      <c r="G43" s="82"/>
      <c r="H43" s="32"/>
      <c r="I43" s="33"/>
    </row>
    <row r="44" spans="1:9" s="43" customFormat="1" ht="16.5" thickBot="1">
      <c r="A44" s="83" t="s">
        <v>55</v>
      </c>
      <c r="B44" s="84">
        <f>B17*0.015</f>
        <v>1653373.89</v>
      </c>
      <c r="C44" s="84">
        <f>C17*0.015</f>
        <v>1743868.41</v>
      </c>
      <c r="D44" s="84">
        <f>D17*0.015</f>
        <v>1832606.805</v>
      </c>
      <c r="E44" s="84">
        <f>E17*0.015</f>
        <v>1925811.8099999998</v>
      </c>
      <c r="F44" s="85"/>
      <c r="G44" s="86"/>
      <c r="H44" s="87"/>
      <c r="I44" s="42"/>
    </row>
    <row r="45" spans="1:8" s="91" customFormat="1" ht="13.5" customHeight="1">
      <c r="A45" s="88" t="s">
        <v>56</v>
      </c>
      <c r="B45" s="89"/>
      <c r="C45" s="90"/>
      <c r="D45" s="89"/>
      <c r="E45" s="89"/>
      <c r="G45" s="89"/>
      <c r="H45" s="89"/>
    </row>
    <row r="46" spans="1:8" s="91" customFormat="1" ht="15.75">
      <c r="A46" s="92" t="s">
        <v>57</v>
      </c>
      <c r="B46" s="93"/>
      <c r="C46" s="94"/>
      <c r="D46" s="93"/>
      <c r="E46" s="89"/>
      <c r="F46" s="89"/>
      <c r="G46" s="93"/>
      <c r="H46" s="93"/>
    </row>
    <row r="47" spans="1:8" s="91" customFormat="1" ht="14.25" customHeight="1">
      <c r="A47" s="95" t="s">
        <v>58</v>
      </c>
      <c r="B47" s="93"/>
      <c r="C47" s="96"/>
      <c r="D47" s="93"/>
      <c r="E47" s="89"/>
      <c r="F47" s="89"/>
      <c r="G47" s="93"/>
      <c r="H47" s="93"/>
    </row>
    <row r="48" spans="1:8" s="91" customFormat="1" ht="15.75">
      <c r="A48" s="92" t="s">
        <v>59</v>
      </c>
      <c r="B48" s="89"/>
      <c r="C48" s="97"/>
      <c r="D48" s="89"/>
      <c r="E48" s="89"/>
      <c r="F48" s="89"/>
      <c r="G48" s="98"/>
      <c r="H48" s="93"/>
    </row>
    <row r="49" spans="1:8" s="43" customFormat="1" ht="15.75">
      <c r="A49" s="91" t="s">
        <v>60</v>
      </c>
      <c r="B49" s="74"/>
      <c r="C49" s="99"/>
      <c r="D49" s="74"/>
      <c r="E49" s="100"/>
      <c r="F49" s="100"/>
      <c r="G49" s="89"/>
      <c r="H49" s="100"/>
    </row>
    <row r="50" spans="1:8" s="43" customFormat="1" ht="15.75">
      <c r="A50" s="101"/>
      <c r="B50" s="102"/>
      <c r="C50" s="103"/>
      <c r="D50" s="102"/>
      <c r="E50" s="102"/>
      <c r="F50" s="102"/>
      <c r="G50" s="93"/>
      <c r="H50" s="74"/>
    </row>
    <row r="51" spans="1:8" s="43" customFormat="1" ht="15.75">
      <c r="A51" s="104"/>
      <c r="B51" s="102"/>
      <c r="C51" s="103"/>
      <c r="D51" s="102"/>
      <c r="E51" s="102"/>
      <c r="F51" s="102"/>
      <c r="G51" s="93"/>
      <c r="H51" s="74"/>
    </row>
    <row r="52" spans="1:8" s="43" customFormat="1" ht="15.75">
      <c r="A52" s="104"/>
      <c r="B52" s="102"/>
      <c r="C52" s="103"/>
      <c r="D52" s="102"/>
      <c r="E52" s="102"/>
      <c r="F52" s="102"/>
      <c r="G52" s="93"/>
      <c r="H52" s="74"/>
    </row>
    <row r="53" spans="1:8" s="43" customFormat="1" ht="15.75">
      <c r="A53" s="104"/>
      <c r="B53" s="102"/>
      <c r="C53" s="103"/>
      <c r="D53" s="102"/>
      <c r="E53" s="102"/>
      <c r="F53" s="102"/>
      <c r="G53" s="93"/>
      <c r="H53" s="74"/>
    </row>
    <row r="54" spans="1:8" s="43" customFormat="1" ht="15.75">
      <c r="A54" s="104"/>
      <c r="B54" s="102"/>
      <c r="C54" s="103"/>
      <c r="D54" s="102"/>
      <c r="E54" s="102"/>
      <c r="F54" s="102"/>
      <c r="G54" s="93"/>
      <c r="H54" s="74"/>
    </row>
    <row r="55" spans="1:8" s="43" customFormat="1" ht="15.75">
      <c r="A55" s="104"/>
      <c r="B55" s="102"/>
      <c r="C55" s="103"/>
      <c r="D55" s="102"/>
      <c r="E55" s="102"/>
      <c r="F55" s="102"/>
      <c r="G55" s="93"/>
      <c r="H55" s="74"/>
    </row>
    <row r="56" spans="2:8" ht="15">
      <c r="B56" s="106"/>
      <c r="C56" s="107"/>
      <c r="D56" s="106"/>
      <c r="E56" s="106"/>
      <c r="F56" s="106"/>
      <c r="G56" s="108"/>
      <c r="H56" s="109"/>
    </row>
    <row r="57" spans="2:8" ht="15">
      <c r="B57" s="106"/>
      <c r="C57" s="107"/>
      <c r="D57" s="106"/>
      <c r="E57" s="106"/>
      <c r="F57" s="106"/>
      <c r="G57" s="108"/>
      <c r="H57" s="109"/>
    </row>
    <row r="58" spans="2:8" ht="15">
      <c r="B58" s="106"/>
      <c r="C58" s="107"/>
      <c r="D58" s="106"/>
      <c r="E58" s="106"/>
      <c r="F58" s="106"/>
      <c r="G58" s="108"/>
      <c r="H58" s="109"/>
    </row>
    <row r="59" spans="2:8" ht="15">
      <c r="B59" s="106"/>
      <c r="C59" s="107"/>
      <c r="D59" s="106"/>
      <c r="E59" s="106"/>
      <c r="F59" s="106"/>
      <c r="G59" s="108"/>
      <c r="H59" s="109"/>
    </row>
    <row r="60" ht="12.75">
      <c r="G60" s="108"/>
    </row>
    <row r="61" ht="12.75">
      <c r="G61" s="108"/>
    </row>
    <row r="62" ht="12.75">
      <c r="G62" s="108"/>
    </row>
    <row r="63" ht="12.75">
      <c r="G63" s="108"/>
    </row>
    <row r="64" ht="12.75">
      <c r="G64" s="108"/>
    </row>
    <row r="65" ht="12.75">
      <c r="G65" s="108"/>
    </row>
    <row r="66" ht="12.75">
      <c r="G66" s="108"/>
    </row>
    <row r="67" ht="12.75">
      <c r="G67" s="108"/>
    </row>
    <row r="68" ht="12.75">
      <c r="G68" s="108"/>
    </row>
    <row r="69" ht="12.75">
      <c r="G69" s="108"/>
    </row>
    <row r="70" ht="12.75">
      <c r="G70" s="108"/>
    </row>
    <row r="71" ht="12.75">
      <c r="G71" s="108"/>
    </row>
    <row r="72" ht="12.75">
      <c r="G72" s="108"/>
    </row>
    <row r="73" ht="12.75">
      <c r="G73" s="108"/>
    </row>
    <row r="74" ht="12.75">
      <c r="G74" s="108"/>
    </row>
    <row r="75" ht="12.75">
      <c r="G75" s="108"/>
    </row>
    <row r="76" ht="12.75">
      <c r="G76" s="108"/>
    </row>
    <row r="77" ht="12.75">
      <c r="G77" s="108"/>
    </row>
    <row r="78" ht="12.75">
      <c r="G78" s="108"/>
    </row>
    <row r="79" ht="12.75">
      <c r="G79" s="108"/>
    </row>
    <row r="80" ht="12.75">
      <c r="G80" s="108"/>
    </row>
    <row r="81" ht="12.75">
      <c r="G81" s="108"/>
    </row>
    <row r="82" ht="12.75">
      <c r="G82" s="108"/>
    </row>
    <row r="83" ht="12.75">
      <c r="G83" s="108"/>
    </row>
    <row r="84" ht="12.75">
      <c r="G84" s="108"/>
    </row>
    <row r="85" ht="12.75">
      <c r="G85" s="108"/>
    </row>
    <row r="86" ht="12.75">
      <c r="G86" s="108"/>
    </row>
    <row r="87" ht="12.75">
      <c r="G87" s="108"/>
    </row>
    <row r="88" ht="12.75">
      <c r="G88" s="108"/>
    </row>
    <row r="89" ht="12.75">
      <c r="G89" s="108"/>
    </row>
    <row r="90" ht="12.75">
      <c r="G90" s="108"/>
    </row>
    <row r="91" ht="12.75">
      <c r="G91" s="108"/>
    </row>
    <row r="92" ht="12.75">
      <c r="G92" s="108"/>
    </row>
    <row r="93" ht="12.75">
      <c r="G93" s="108"/>
    </row>
    <row r="94" ht="12.75">
      <c r="G94" s="108"/>
    </row>
    <row r="95" ht="12.75">
      <c r="G95" s="108"/>
    </row>
    <row r="96" ht="12.75">
      <c r="G96" s="108"/>
    </row>
    <row r="97" ht="12.75">
      <c r="G97" s="108"/>
    </row>
    <row r="98" ht="12.75">
      <c r="G98" s="108"/>
    </row>
    <row r="99" ht="12.75">
      <c r="G99" s="108"/>
    </row>
    <row r="100" ht="12.75">
      <c r="G100" s="108"/>
    </row>
    <row r="101" ht="12.75">
      <c r="G101" s="108"/>
    </row>
    <row r="102" ht="12.75">
      <c r="G102" s="108"/>
    </row>
    <row r="103" ht="12.75">
      <c r="G103" s="108"/>
    </row>
    <row r="104" ht="12.75">
      <c r="G104" s="108"/>
    </row>
    <row r="105" ht="12.75">
      <c r="G105" s="108"/>
    </row>
    <row r="106" ht="12.75">
      <c r="G106" s="108"/>
    </row>
    <row r="107" ht="12.75">
      <c r="G107" s="108"/>
    </row>
    <row r="108" ht="12.75">
      <c r="G108" s="108"/>
    </row>
    <row r="109" ht="12.75">
      <c r="G109" s="108"/>
    </row>
    <row r="110" ht="12.75">
      <c r="G110" s="108"/>
    </row>
    <row r="111" ht="12.75">
      <c r="G111" s="108"/>
    </row>
    <row r="112" ht="12.75">
      <c r="G112" s="108"/>
    </row>
    <row r="113" ht="12.75">
      <c r="G113" s="108"/>
    </row>
    <row r="114" ht="12.75">
      <c r="G114" s="108"/>
    </row>
    <row r="115" ht="12.75">
      <c r="G115" s="108"/>
    </row>
    <row r="116" ht="12.75">
      <c r="G116" s="108"/>
    </row>
    <row r="117" ht="12.75">
      <c r="G117" s="108"/>
    </row>
    <row r="118" ht="12.75">
      <c r="G118" s="108"/>
    </row>
    <row r="119" ht="12.75">
      <c r="G119" s="108"/>
    </row>
    <row r="120" ht="12.75">
      <c r="G120" s="108"/>
    </row>
    <row r="121" ht="12.75">
      <c r="G121" s="108"/>
    </row>
    <row r="122" ht="12.75">
      <c r="G122" s="108"/>
    </row>
    <row r="123" ht="12.75">
      <c r="G123" s="108"/>
    </row>
    <row r="124" ht="12.75">
      <c r="G124" s="108"/>
    </row>
    <row r="125" ht="12.75">
      <c r="G125" s="108"/>
    </row>
    <row r="126" ht="12.75">
      <c r="G126" s="108"/>
    </row>
    <row r="127" ht="12.75">
      <c r="G127" s="108"/>
    </row>
    <row r="128" ht="12.75">
      <c r="G128" s="108"/>
    </row>
    <row r="129" ht="12.75">
      <c r="G129" s="108"/>
    </row>
    <row r="130" ht="12.75">
      <c r="G130" s="108"/>
    </row>
    <row r="131" ht="12.75">
      <c r="G131" s="108"/>
    </row>
    <row r="132" ht="12.75">
      <c r="G132" s="108"/>
    </row>
    <row r="133" ht="12.75">
      <c r="G133" s="108"/>
    </row>
    <row r="134" ht="12.75">
      <c r="G134" s="108"/>
    </row>
    <row r="135" ht="12.75">
      <c r="G135" s="108"/>
    </row>
    <row r="136" ht="12.75">
      <c r="G136" s="108"/>
    </row>
    <row r="137" ht="12.75">
      <c r="G137" s="108"/>
    </row>
    <row r="138" ht="12.75">
      <c r="G138" s="108"/>
    </row>
    <row r="139" ht="12.75">
      <c r="G139" s="108"/>
    </row>
    <row r="140" ht="12.75">
      <c r="G140" s="108"/>
    </row>
    <row r="141" ht="12.75">
      <c r="G141" s="108"/>
    </row>
    <row r="142" ht="12.75">
      <c r="G142" s="108"/>
    </row>
    <row r="143" ht="12.75">
      <c r="G143" s="108"/>
    </row>
    <row r="144" ht="12.75">
      <c r="G144" s="108"/>
    </row>
    <row r="145" ht="12.75">
      <c r="G145" s="108"/>
    </row>
    <row r="146" ht="12.75">
      <c r="G146" s="108"/>
    </row>
    <row r="147" ht="12.75">
      <c r="G147" s="108"/>
    </row>
    <row r="148" ht="12.75">
      <c r="G148" s="108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54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2008-11-07T21:17:50Z</cp:lastPrinted>
  <dcterms:created xsi:type="dcterms:W3CDTF">2008-11-04T19:17:12Z</dcterms:created>
  <dcterms:modified xsi:type="dcterms:W3CDTF">2008-11-12T15:46:55Z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