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ummary" sheetId="1" r:id="rId1"/>
  </sheets>
  <definedNames>
    <definedName name="_xlnm.Print_Area" localSheetId="0">'Summary'!$C$3:$K$55</definedName>
  </definedNames>
  <calcPr fullCalcOnLoad="1"/>
</workbook>
</file>

<file path=xl/sharedStrings.xml><?xml version="1.0" encoding="utf-8"?>
<sst xmlns="http://schemas.openxmlformats.org/spreadsheetml/2006/main" count="26" uniqueCount="21">
  <si>
    <t>Public Works Trust Fund Loan</t>
  </si>
  <si>
    <t>Date</t>
  </si>
  <si>
    <t>Principal</t>
  </si>
  <si>
    <t>Annual Payment Streams</t>
  </si>
  <si>
    <t>Period</t>
  </si>
  <si>
    <t>Loan</t>
  </si>
  <si>
    <t>Bond*</t>
  </si>
  <si>
    <t>Difference</t>
  </si>
  <si>
    <t>Sources</t>
  </si>
  <si>
    <t>Rate</t>
  </si>
  <si>
    <t>Term</t>
  </si>
  <si>
    <t>20</t>
  </si>
  <si>
    <t>Bond</t>
  </si>
  <si>
    <t>40</t>
  </si>
  <si>
    <t>Financing</t>
  </si>
  <si>
    <t>Sum of Payments</t>
  </si>
  <si>
    <t>NPV (4.75%)**</t>
  </si>
  <si>
    <t>Total</t>
  </si>
  <si>
    <t>Brightwater Reclaimed Water Pipeline</t>
  </si>
  <si>
    <t>** Present value in 2008 $ using projected WTD cost of financing.</t>
  </si>
  <si>
    <t>* Assumes 2 percent cost of issuance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</si>
</sst>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0.000%"/>
    <numFmt numFmtId="168" formatCode="_(* #,##0.0_);_(* \(#,##0.0\);_(* &quot;-&quot;??_);_(@_)"/>
    <numFmt numFmtId="169" formatCode="&quot;$&quot;#,##0.00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_(* #,##0.0000000_);_(* \(#,##0.0000000\);_(* &quot;-&quot;??_);_(@_)"/>
    <numFmt numFmtId="175" formatCode="_(* #,##0.00000000_);_(* \(#,##0.00000000\);_(* &quot;-&quot;??_);_(@_)"/>
    <numFmt numFmtId="176" formatCode="_(* #,##0.000000000_);_(* \(#,##0.000000000\);_(* &quot;-&quot;??_);_(@_)"/>
    <numFmt numFmtId="177" formatCode="_(* #,##0.0000000000_);_(* \(#,##0.0000000000\);_(* &quot;-&quot;??_);_(@_)"/>
    <numFmt numFmtId="178" formatCode="_(* #,##0.00000000000_);_(* \(#,##0.00000000000\);_(* &quot;-&quot;??_);_(@_)"/>
    <numFmt numFmtId="179" formatCode="0.0"/>
    <numFmt numFmtId="180" formatCode="&quot;$&quot;#,##0.0_);\(&quot;$&quot;#,##0.0\)"/>
    <numFmt numFmtId="181" formatCode="&quot;$&quot;#,##0.000_);[Red]\(&quot;$&quot;#,##0.000\)"/>
    <numFmt numFmtId="182" formatCode="&quot;$&quot;#,##0.0000_);[Red]\(&quot;$&quot;#,##0.0000\)"/>
    <numFmt numFmtId="183" formatCode="&quot;$&quot;#,##0.0_);[Red]\(&quot;$&quot;#,##0.0\)"/>
    <numFmt numFmtId="184" formatCode="_(&quot;$&quot;* #,##0.0_);_(&quot;$&quot;* \(#,##0.0\);_(&quot;$&quot;* &quot;-&quot;??_);_(@_)"/>
    <numFmt numFmtId="185" formatCode="_(* #,##0.000_);_(* \(#,##0.000\);_(* &quot;-&quot;?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5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15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15" applyNumberFormat="1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 quotePrefix="1">
      <alignment/>
    </xf>
    <xf numFmtId="0" fontId="4" fillId="0" borderId="4" xfId="0" applyFont="1" applyBorder="1" applyAlignment="1" quotePrefix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15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 quotePrefix="1">
      <alignment horizontal="center"/>
    </xf>
    <xf numFmtId="0" fontId="4" fillId="0" borderId="3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3" xfId="15" applyNumberFormat="1" applyFont="1" applyBorder="1" applyAlignment="1">
      <alignment horizontal="center"/>
    </xf>
    <xf numFmtId="5" fontId="3" fillId="0" borderId="0" xfId="0" applyNumberFormat="1" applyFont="1" applyBorder="1" applyAlignment="1">
      <alignment/>
    </xf>
    <xf numFmtId="5" fontId="3" fillId="0" borderId="0" xfId="0" applyNumberFormat="1" applyFont="1" applyBorder="1" applyAlignment="1">
      <alignment/>
    </xf>
    <xf numFmtId="5" fontId="3" fillId="0" borderId="4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166" fontId="3" fillId="0" borderId="7" xfId="0" applyNumberFormat="1" applyFont="1" applyBorder="1" applyAlignment="1">
      <alignment/>
    </xf>
    <xf numFmtId="167" fontId="3" fillId="0" borderId="0" xfId="19" applyNumberFormat="1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7" fontId="4" fillId="0" borderId="10" xfId="19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167" fontId="3" fillId="0" borderId="10" xfId="19" applyNumberFormat="1" applyFont="1" applyBorder="1" applyAlignment="1">
      <alignment/>
    </xf>
    <xf numFmtId="6" fontId="3" fillId="0" borderId="0" xfId="0" applyNumberFormat="1" applyFont="1" applyAlignment="1">
      <alignment/>
    </xf>
    <xf numFmtId="10" fontId="3" fillId="0" borderId="0" xfId="0" applyNumberFormat="1" applyFont="1" applyBorder="1" applyAlignment="1">
      <alignment horizontal="center"/>
    </xf>
    <xf numFmtId="1" fontId="3" fillId="0" borderId="4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10" fontId="3" fillId="0" borderId="11" xfId="0" applyNumberFormat="1" applyFont="1" applyBorder="1" applyAlignment="1">
      <alignment horizontal="center"/>
    </xf>
    <xf numFmtId="1" fontId="3" fillId="0" borderId="7" xfId="0" applyNumberFormat="1" applyFont="1" applyBorder="1" applyAlignment="1" quotePrefix="1">
      <alignment horizontal="center"/>
    </xf>
    <xf numFmtId="6" fontId="4" fillId="0" borderId="1" xfId="0" applyNumberFormat="1" applyFont="1" applyBorder="1" applyAlignment="1">
      <alignment horizontal="center"/>
    </xf>
    <xf numFmtId="6" fontId="4" fillId="0" borderId="2" xfId="0" applyNumberFormat="1" applyFont="1" applyFill="1" applyBorder="1" applyAlignment="1" quotePrefix="1">
      <alignment horizontal="center"/>
    </xf>
    <xf numFmtId="0" fontId="4" fillId="0" borderId="3" xfId="0" applyFont="1" applyBorder="1" applyAlignment="1">
      <alignment horizontal="center"/>
    </xf>
    <xf numFmtId="6" fontId="4" fillId="0" borderId="8" xfId="0" applyNumberFormat="1" applyFont="1" applyBorder="1" applyAlignment="1">
      <alignment horizontal="center"/>
    </xf>
    <xf numFmtId="6" fontId="4" fillId="0" borderId="10" xfId="0" applyNumberFormat="1" applyFont="1" applyBorder="1" applyAlignment="1" quotePrefix="1">
      <alignment horizontal="center"/>
    </xf>
    <xf numFmtId="6" fontId="3" fillId="0" borderId="4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5" fontId="3" fillId="0" borderId="6" xfId="0" applyNumberFormat="1" applyFont="1" applyBorder="1" applyAlignment="1">
      <alignment/>
    </xf>
    <xf numFmtId="5" fontId="3" fillId="0" borderId="7" xfId="0" applyNumberFormat="1" applyFont="1" applyBorder="1" applyAlignment="1">
      <alignment/>
    </xf>
    <xf numFmtId="0" fontId="3" fillId="0" borderId="0" xfId="0" applyFont="1" applyFill="1" applyAlignment="1">
      <alignment/>
    </xf>
    <xf numFmtId="6" fontId="4" fillId="0" borderId="0" xfId="0" applyNumberFormat="1" applyFont="1" applyBorder="1" applyAlignment="1" quotePrefix="1">
      <alignment horizontal="center"/>
    </xf>
    <xf numFmtId="0" fontId="5" fillId="0" borderId="0" xfId="0" applyFont="1" applyBorder="1" applyAlignment="1">
      <alignment/>
    </xf>
    <xf numFmtId="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6" fontId="3" fillId="0" borderId="0" xfId="0" applyNumberFormat="1" applyFont="1" applyBorder="1" applyAlignment="1">
      <alignment/>
    </xf>
    <xf numFmtId="5" fontId="5" fillId="0" borderId="0" xfId="0" applyNumberFormat="1" applyFont="1" applyBorder="1" applyAlignment="1">
      <alignment/>
    </xf>
    <xf numFmtId="0" fontId="3" fillId="0" borderId="6" xfId="15" applyNumberFormat="1" applyFont="1" applyBorder="1" applyAlignment="1">
      <alignment horizontal="center"/>
    </xf>
    <xf numFmtId="5" fontId="3" fillId="0" borderId="11" xfId="0" applyNumberFormat="1" applyFont="1" applyBorder="1" applyAlignment="1">
      <alignment horizontal="center"/>
    </xf>
    <xf numFmtId="5" fontId="6" fillId="0" borderId="11" xfId="0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3" fillId="0" borderId="8" xfId="0" applyFont="1" applyBorder="1" applyAlignment="1">
      <alignment horizontal="center"/>
    </xf>
    <xf numFmtId="165" fontId="3" fillId="0" borderId="10" xfId="17" applyNumberFormat="1" applyFont="1" applyBorder="1" applyAlignment="1">
      <alignment horizontal="right"/>
    </xf>
    <xf numFmtId="165" fontId="3" fillId="0" borderId="4" xfId="17" applyNumberFormat="1" applyFont="1" applyBorder="1" applyAlignment="1">
      <alignment horizontal="right"/>
    </xf>
    <xf numFmtId="0" fontId="3" fillId="0" borderId="3" xfId="0" applyFont="1" applyBorder="1" applyAlignment="1" quotePrefix="1">
      <alignment horizontal="center"/>
    </xf>
    <xf numFmtId="0" fontId="3" fillId="0" borderId="6" xfId="0" applyFont="1" applyBorder="1" applyAlignment="1" quotePrefix="1">
      <alignment horizontal="center"/>
    </xf>
    <xf numFmtId="0" fontId="4" fillId="0" borderId="3" xfId="0" applyFont="1" applyBorder="1" applyAlignment="1" quotePrefix="1">
      <alignment horizontal="center"/>
    </xf>
    <xf numFmtId="0" fontId="4" fillId="0" borderId="6" xfId="0" applyFont="1" applyBorder="1" applyAlignment="1">
      <alignment horizontal="center"/>
    </xf>
    <xf numFmtId="6" fontId="3" fillId="0" borderId="3" xfId="0" applyNumberFormat="1" applyFont="1" applyBorder="1" applyAlignment="1">
      <alignment horizontal="right"/>
    </xf>
    <xf numFmtId="166" fontId="3" fillId="0" borderId="3" xfId="0" applyNumberFormat="1" applyFont="1" applyBorder="1" applyAlignment="1">
      <alignment horizontal="right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8" fontId="0" fillId="0" borderId="0" xfId="0" applyNumberFormat="1" applyAlignment="1">
      <alignment/>
    </xf>
    <xf numFmtId="8" fontId="0" fillId="0" borderId="0" xfId="15" applyNumberFormat="1" applyFont="1" applyAlignment="1">
      <alignment/>
    </xf>
    <xf numFmtId="8" fontId="0" fillId="0" borderId="0" xfId="0" applyNumberFormat="1" applyFont="1" applyAlignment="1">
      <alignment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166" fontId="3" fillId="0" borderId="0" xfId="0" applyNumberFormat="1" applyFont="1" applyBorder="1" applyAlignment="1">
      <alignment/>
    </xf>
    <xf numFmtId="5" fontId="0" fillId="0" borderId="0" xfId="0" applyNumberFormat="1" applyAlignment="1">
      <alignment/>
    </xf>
    <xf numFmtId="0" fontId="4" fillId="0" borderId="8" xfId="15" applyNumberFormat="1" applyFont="1" applyBorder="1" applyAlignment="1" quotePrefix="1">
      <alignment horizontal="center"/>
    </xf>
    <xf numFmtId="0" fontId="4" fillId="0" borderId="9" xfId="15" applyNumberFormat="1" applyFont="1" applyBorder="1" applyAlignment="1" quotePrefix="1">
      <alignment horizontal="center"/>
    </xf>
    <xf numFmtId="0" fontId="4" fillId="0" borderId="10" xfId="15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5"/>
  <sheetViews>
    <sheetView tabSelected="1" workbookViewId="0" topLeftCell="A4">
      <selection activeCell="C37" sqref="C37"/>
    </sheetView>
  </sheetViews>
  <sheetFormatPr defaultColWidth="9.140625" defaultRowHeight="12.75"/>
  <cols>
    <col min="1" max="1" width="2.140625" style="0" customWidth="1"/>
    <col min="2" max="2" width="2.421875" style="0" customWidth="1"/>
    <col min="3" max="3" width="12.57421875" style="0" customWidth="1"/>
    <col min="4" max="4" width="15.140625" style="0" customWidth="1"/>
    <col min="5" max="5" width="17.7109375" style="0" bestFit="1" customWidth="1"/>
    <col min="6" max="6" width="5.140625" style="0" customWidth="1"/>
    <col min="7" max="7" width="12.28125" style="63" bestFit="1" customWidth="1"/>
    <col min="8" max="8" width="10.8515625" style="2" customWidth="1"/>
    <col min="9" max="9" width="12.28125" style="3" bestFit="1" customWidth="1"/>
    <col min="10" max="10" width="12.00390625" style="2" bestFit="1" customWidth="1"/>
    <col min="11" max="11" width="4.421875" style="0" customWidth="1"/>
    <col min="12" max="12" width="11.57421875" style="0" customWidth="1"/>
  </cols>
  <sheetData>
    <row r="2" ht="12.75">
      <c r="G2" s="1"/>
    </row>
    <row r="3" spans="7:9" ht="12.75">
      <c r="G3" s="76"/>
      <c r="H3" s="75"/>
      <c r="I3" s="77"/>
    </row>
    <row r="4" spans="3:9" ht="12.75">
      <c r="C4" s="4" t="s">
        <v>0</v>
      </c>
      <c r="G4" s="76"/>
      <c r="H4" s="75"/>
      <c r="I4" s="77"/>
    </row>
    <row r="5" spans="3:9" ht="12.75">
      <c r="C5" s="7" t="s">
        <v>18</v>
      </c>
      <c r="G5" s="76"/>
      <c r="H5" s="75"/>
      <c r="I5" s="77"/>
    </row>
    <row r="6" spans="3:10" ht="12.75">
      <c r="C6" s="8"/>
      <c r="D6" s="8"/>
      <c r="E6" s="8"/>
      <c r="F6" s="8"/>
      <c r="G6" s="9"/>
      <c r="H6" s="10"/>
      <c r="I6" s="11"/>
      <c r="J6" s="8"/>
    </row>
    <row r="7" spans="3:10" ht="12.75">
      <c r="C7" s="12" t="s">
        <v>1</v>
      </c>
      <c r="D7" s="13" t="s">
        <v>2</v>
      </c>
      <c r="E7" s="8"/>
      <c r="F7" s="8"/>
      <c r="G7" s="82" t="s">
        <v>3</v>
      </c>
      <c r="H7" s="83"/>
      <c r="I7" s="83"/>
      <c r="J7" s="84"/>
    </row>
    <row r="8" spans="3:10" ht="12.75">
      <c r="C8" s="64" t="s">
        <v>17</v>
      </c>
      <c r="D8" s="65">
        <f>SUM(D9:D11)</f>
        <v>7000000</v>
      </c>
      <c r="E8" s="8"/>
      <c r="F8" s="8"/>
      <c r="G8" s="14"/>
      <c r="H8" s="15"/>
      <c r="I8" s="16"/>
      <c r="J8" s="17"/>
    </row>
    <row r="9" spans="3:10" ht="12.75">
      <c r="C9" s="18">
        <v>2008</v>
      </c>
      <c r="D9" s="66">
        <f>1750000+1750000+1400000</f>
        <v>4900000</v>
      </c>
      <c r="E9" s="8"/>
      <c r="F9" s="8"/>
      <c r="G9" s="19" t="s">
        <v>4</v>
      </c>
      <c r="H9" s="20" t="s">
        <v>5</v>
      </c>
      <c r="I9" s="21" t="s">
        <v>12</v>
      </c>
      <c r="J9" s="13" t="s">
        <v>7</v>
      </c>
    </row>
    <row r="10" spans="3:10" ht="12.75">
      <c r="C10" s="18">
        <v>2009</v>
      </c>
      <c r="D10" s="66">
        <v>1750000</v>
      </c>
      <c r="E10" s="8"/>
      <c r="F10" s="8"/>
      <c r="G10" s="22"/>
      <c r="H10" s="23"/>
      <c r="I10" s="16"/>
      <c r="J10" s="24"/>
    </row>
    <row r="11" spans="3:10" ht="12.75">
      <c r="C11" s="18">
        <v>2010</v>
      </c>
      <c r="D11" s="66">
        <v>350000</v>
      </c>
      <c r="E11" s="8"/>
      <c r="F11" s="8"/>
      <c r="G11" s="25">
        <v>2008</v>
      </c>
      <c r="H11" s="78">
        <v>0</v>
      </c>
      <c r="I11" s="27">
        <f>-PMT(D$18*1.02,E$18,D$9)</f>
        <v>279527.664460642</v>
      </c>
      <c r="J11" s="28">
        <f aca="true" t="shared" si="0" ref="J11:J54">+H11-I11</f>
        <v>-279527.664460642</v>
      </c>
    </row>
    <row r="12" spans="3:12" ht="12.75">
      <c r="C12" s="29"/>
      <c r="D12" s="30"/>
      <c r="E12" s="8"/>
      <c r="F12" s="8"/>
      <c r="G12" s="25">
        <v>2009</v>
      </c>
      <c r="H12" s="79">
        <f>D$17*D$9</f>
        <v>24500</v>
      </c>
      <c r="I12" s="27">
        <f>-PMT(D$18*1.02,E$18,D$9)-PMT(D$18*1.02,E$18,D$10)</f>
        <v>379358.97319658555</v>
      </c>
      <c r="J12" s="28">
        <f t="shared" si="0"/>
        <v>-354858.97319658555</v>
      </c>
      <c r="L12" s="81"/>
    </row>
    <row r="13" spans="3:12" ht="12.75">
      <c r="C13" s="8"/>
      <c r="D13" s="8"/>
      <c r="E13" s="8"/>
      <c r="F13" s="8"/>
      <c r="G13" s="25">
        <v>2010</v>
      </c>
      <c r="H13" s="78">
        <f>-PMT(D$17,19,D$9)-(D$17*D$10)</f>
        <v>262232.38383942604</v>
      </c>
      <c r="I13" s="27">
        <f>-PMT(D$18*1.02,E$18,D$9)-PMT(D$18*1.02,E$18,D$10)-PMT(D$18*1.02,E$18,D$11)</f>
        <v>399325.23494377424</v>
      </c>
      <c r="J13" s="28">
        <f t="shared" si="0"/>
        <v>-137092.8511043482</v>
      </c>
      <c r="L13" s="81"/>
    </row>
    <row r="14" spans="3:10" ht="12.75">
      <c r="C14" s="8"/>
      <c r="D14" s="8"/>
      <c r="E14" s="8"/>
      <c r="F14" s="31"/>
      <c r="G14" s="25">
        <v>2011</v>
      </c>
      <c r="H14" s="78">
        <f>-PMT(D$17,19,D$9)-PMT(D$17,19,D$10)-(D$17*D$11)</f>
        <v>366011.80663922103</v>
      </c>
      <c r="I14" s="27">
        <f aca="true" t="shared" si="1" ref="I14:I50">-PMT(D$18*1.02,E$18,D$8)</f>
        <v>399325.23494377424</v>
      </c>
      <c r="J14" s="28">
        <f t="shared" si="0"/>
        <v>-33313.42830455321</v>
      </c>
    </row>
    <row r="15" spans="3:10" ht="12.75">
      <c r="C15" s="32" t="s">
        <v>8</v>
      </c>
      <c r="D15" s="33" t="s">
        <v>9</v>
      </c>
      <c r="E15" s="34" t="s">
        <v>10</v>
      </c>
      <c r="F15" s="31"/>
      <c r="G15" s="25">
        <v>2012</v>
      </c>
      <c r="H15" s="78">
        <f>-PMT(D$17,19,D$9)-PMT(D$17,19,D$10)-PMT(D$17,19,D$11)</f>
        <v>387117.69119918003</v>
      </c>
      <c r="I15" s="27">
        <f t="shared" si="1"/>
        <v>399325.23494377424</v>
      </c>
      <c r="J15" s="28">
        <f t="shared" si="0"/>
        <v>-12207.543744594208</v>
      </c>
    </row>
    <row r="16" spans="3:10" ht="12.75">
      <c r="C16" s="32"/>
      <c r="D16" s="35"/>
      <c r="E16" s="36"/>
      <c r="F16" s="37"/>
      <c r="G16" s="25">
        <v>2013</v>
      </c>
      <c r="H16" s="80">
        <f aca="true" t="shared" si="2" ref="H16:H31">-PMT(D$17,19,D$8)</f>
        <v>387117.69119918003</v>
      </c>
      <c r="I16" s="27">
        <f t="shared" si="1"/>
        <v>399325.23494377424</v>
      </c>
      <c r="J16" s="28">
        <f t="shared" si="0"/>
        <v>-12207.543744594208</v>
      </c>
    </row>
    <row r="17" spans="3:10" ht="12.75">
      <c r="C17" s="67" t="s">
        <v>5</v>
      </c>
      <c r="D17" s="38">
        <v>0.005</v>
      </c>
      <c r="E17" s="39" t="s">
        <v>11</v>
      </c>
      <c r="F17" s="8"/>
      <c r="G17" s="25">
        <v>2014</v>
      </c>
      <c r="H17" s="80">
        <f t="shared" si="2"/>
        <v>387117.69119918003</v>
      </c>
      <c r="I17" s="27">
        <f t="shared" si="1"/>
        <v>399325.23494377424</v>
      </c>
      <c r="J17" s="28">
        <f t="shared" si="0"/>
        <v>-12207.543744594208</v>
      </c>
    </row>
    <row r="18" spans="2:10" ht="12.75">
      <c r="B18" s="40"/>
      <c r="C18" s="68" t="s">
        <v>12</v>
      </c>
      <c r="D18" s="41">
        <v>0.0475</v>
      </c>
      <c r="E18" s="42" t="s">
        <v>13</v>
      </c>
      <c r="F18" s="8"/>
      <c r="G18" s="25">
        <v>2015</v>
      </c>
      <c r="H18" s="80">
        <f t="shared" si="2"/>
        <v>387117.69119918003</v>
      </c>
      <c r="I18" s="27">
        <f t="shared" si="1"/>
        <v>399325.23494377424</v>
      </c>
      <c r="J18" s="28">
        <f t="shared" si="0"/>
        <v>-12207.543744594208</v>
      </c>
    </row>
    <row r="19" spans="3:10" ht="12.75">
      <c r="C19" s="8"/>
      <c r="D19" s="8"/>
      <c r="E19" s="8"/>
      <c r="F19" s="8"/>
      <c r="G19" s="25">
        <v>2016</v>
      </c>
      <c r="H19" s="80">
        <f t="shared" si="2"/>
        <v>387117.69119918003</v>
      </c>
      <c r="I19" s="27">
        <f t="shared" si="1"/>
        <v>399325.23494377424</v>
      </c>
      <c r="J19" s="28">
        <f t="shared" si="0"/>
        <v>-12207.543744594208</v>
      </c>
    </row>
    <row r="20" spans="3:10" ht="12.75">
      <c r="C20" s="8"/>
      <c r="D20" s="8"/>
      <c r="E20" s="8"/>
      <c r="F20" s="8"/>
      <c r="G20" s="25">
        <v>2017</v>
      </c>
      <c r="H20" s="80">
        <f t="shared" si="2"/>
        <v>387117.69119918003</v>
      </c>
      <c r="I20" s="27">
        <f t="shared" si="1"/>
        <v>399325.23494377424</v>
      </c>
      <c r="J20" s="28">
        <f t="shared" si="0"/>
        <v>-12207.543744594208</v>
      </c>
    </row>
    <row r="21" spans="3:10" ht="12.75">
      <c r="C21" s="8"/>
      <c r="D21" s="8"/>
      <c r="E21" s="8"/>
      <c r="F21" s="8"/>
      <c r="G21" s="25">
        <v>2018</v>
      </c>
      <c r="H21" s="80">
        <f t="shared" si="2"/>
        <v>387117.69119918003</v>
      </c>
      <c r="I21" s="27">
        <f t="shared" si="1"/>
        <v>399325.23494377424</v>
      </c>
      <c r="J21" s="28">
        <f t="shared" si="0"/>
        <v>-12207.543744594208</v>
      </c>
    </row>
    <row r="22" spans="3:10" ht="12.75">
      <c r="C22" s="8"/>
      <c r="D22" s="8"/>
      <c r="E22" s="8"/>
      <c r="F22" s="8"/>
      <c r="G22" s="25">
        <v>2019</v>
      </c>
      <c r="H22" s="80">
        <f t="shared" si="2"/>
        <v>387117.69119918003</v>
      </c>
      <c r="I22" s="27">
        <f t="shared" si="1"/>
        <v>399325.23494377424</v>
      </c>
      <c r="J22" s="28">
        <f t="shared" si="0"/>
        <v>-12207.543744594208</v>
      </c>
    </row>
    <row r="23" spans="3:10" ht="12.75">
      <c r="C23" s="8"/>
      <c r="D23" s="8"/>
      <c r="E23" s="8"/>
      <c r="F23" s="8"/>
      <c r="G23" s="25">
        <v>2020</v>
      </c>
      <c r="H23" s="80">
        <f t="shared" si="2"/>
        <v>387117.69119918003</v>
      </c>
      <c r="I23" s="27">
        <f t="shared" si="1"/>
        <v>399325.23494377424</v>
      </c>
      <c r="J23" s="28">
        <f t="shared" si="0"/>
        <v>-12207.543744594208</v>
      </c>
    </row>
    <row r="24" spans="3:10" ht="12.75">
      <c r="C24" s="12" t="s">
        <v>14</v>
      </c>
      <c r="D24" s="43" t="s">
        <v>15</v>
      </c>
      <c r="E24" s="44" t="s">
        <v>16</v>
      </c>
      <c r="F24" s="8"/>
      <c r="G24" s="25">
        <v>2021</v>
      </c>
      <c r="H24" s="80">
        <f t="shared" si="2"/>
        <v>387117.69119918003</v>
      </c>
      <c r="I24" s="27">
        <f t="shared" si="1"/>
        <v>399325.23494377424</v>
      </c>
      <c r="J24" s="28">
        <f t="shared" si="0"/>
        <v>-12207.543744594208</v>
      </c>
    </row>
    <row r="25" spans="3:10" ht="12.75">
      <c r="C25" s="45"/>
      <c r="D25" s="46"/>
      <c r="E25" s="47"/>
      <c r="F25" s="8"/>
      <c r="G25" s="25">
        <v>2022</v>
      </c>
      <c r="H25" s="80">
        <f t="shared" si="2"/>
        <v>387117.69119918003</v>
      </c>
      <c r="I25" s="27">
        <f t="shared" si="1"/>
        <v>399325.23494377424</v>
      </c>
      <c r="J25" s="28">
        <f t="shared" si="0"/>
        <v>-12207.543744594208</v>
      </c>
    </row>
    <row r="26" spans="3:10" ht="12.75">
      <c r="C26" s="69" t="s">
        <v>5</v>
      </c>
      <c r="D26" s="72">
        <f>SUM(H11:H52)</f>
        <v>7369236.13278442</v>
      </c>
      <c r="E26" s="48">
        <f>NPV(0.0475,H11:H52)</f>
        <v>4296623.14298302</v>
      </c>
      <c r="F26" s="8"/>
      <c r="G26" s="25">
        <v>2023</v>
      </c>
      <c r="H26" s="80">
        <f t="shared" si="2"/>
        <v>387117.69119918003</v>
      </c>
      <c r="I26" s="27">
        <f t="shared" si="1"/>
        <v>399325.23494377424</v>
      </c>
      <c r="J26" s="28">
        <f t="shared" si="0"/>
        <v>-12207.543744594208</v>
      </c>
    </row>
    <row r="27" spans="3:10" ht="12.75">
      <c r="C27" s="69" t="s">
        <v>6</v>
      </c>
      <c r="D27" s="71">
        <f>SUM(I11:I52)</f>
        <v>15973009.397750959</v>
      </c>
      <c r="E27" s="48">
        <f>NPV(0.0475,I11:I52)</f>
        <v>6981372.52220768</v>
      </c>
      <c r="F27" s="8"/>
      <c r="G27" s="25">
        <v>2024</v>
      </c>
      <c r="H27" s="80">
        <f t="shared" si="2"/>
        <v>387117.69119918003</v>
      </c>
      <c r="I27" s="27">
        <f t="shared" si="1"/>
        <v>399325.23494377424</v>
      </c>
      <c r="J27" s="28">
        <f t="shared" si="0"/>
        <v>-12207.543744594208</v>
      </c>
    </row>
    <row r="28" spans="3:10" ht="12.75">
      <c r="C28" s="18"/>
      <c r="D28" s="49"/>
      <c r="E28" s="50"/>
      <c r="F28" s="8"/>
      <c r="G28" s="25">
        <v>2025</v>
      </c>
      <c r="H28" s="80">
        <f t="shared" si="2"/>
        <v>387117.69119918003</v>
      </c>
      <c r="I28" s="27">
        <f t="shared" si="1"/>
        <v>399325.23494377424</v>
      </c>
      <c r="J28" s="28">
        <f t="shared" si="0"/>
        <v>-12207.543744594208</v>
      </c>
    </row>
    <row r="29" spans="3:10" ht="12.75">
      <c r="C29" s="70" t="s">
        <v>7</v>
      </c>
      <c r="D29" s="51">
        <f>+D26-D27</f>
        <v>-8603773.26496654</v>
      </c>
      <c r="E29" s="52">
        <f>+E26-E27</f>
        <v>-2684749.37922466</v>
      </c>
      <c r="F29" s="11"/>
      <c r="G29" s="25">
        <v>2026</v>
      </c>
      <c r="H29" s="80">
        <f t="shared" si="2"/>
        <v>387117.69119918003</v>
      </c>
      <c r="I29" s="27">
        <f t="shared" si="1"/>
        <v>399325.23494377424</v>
      </c>
      <c r="J29" s="28">
        <f t="shared" si="0"/>
        <v>-12207.543744594208</v>
      </c>
    </row>
    <row r="30" spans="3:10" ht="12.75">
      <c r="C30" s="8"/>
      <c r="D30" s="8"/>
      <c r="E30" s="8"/>
      <c r="F30" s="8"/>
      <c r="G30" s="25">
        <v>2027</v>
      </c>
      <c r="H30" s="80">
        <f t="shared" si="2"/>
        <v>387117.69119918003</v>
      </c>
      <c r="I30" s="27">
        <f t="shared" si="1"/>
        <v>399325.23494377424</v>
      </c>
      <c r="J30" s="28">
        <f t="shared" si="0"/>
        <v>-12207.543744594208</v>
      </c>
    </row>
    <row r="31" spans="3:10" ht="12.75">
      <c r="C31" s="74" t="s">
        <v>20</v>
      </c>
      <c r="D31" s="53"/>
      <c r="E31" s="53"/>
      <c r="F31" s="53"/>
      <c r="G31" s="25">
        <v>2028</v>
      </c>
      <c r="H31" s="80">
        <f t="shared" si="2"/>
        <v>387117.69119918003</v>
      </c>
      <c r="I31" s="27">
        <f t="shared" si="1"/>
        <v>399325.23494377424</v>
      </c>
      <c r="J31" s="28">
        <f t="shared" si="0"/>
        <v>-12207.543744594208</v>
      </c>
    </row>
    <row r="32" spans="3:10" ht="12.75">
      <c r="C32" s="73" t="s">
        <v>19</v>
      </c>
      <c r="D32" s="53"/>
      <c r="E32" s="53"/>
      <c r="F32" s="53"/>
      <c r="G32" s="25">
        <v>2029</v>
      </c>
      <c r="H32" s="80">
        <f>-PMT(D$17,19,D$8)+PMT(D$17,19,D$9)</f>
        <v>116135.30735975399</v>
      </c>
      <c r="I32" s="27">
        <f t="shared" si="1"/>
        <v>399325.23494377424</v>
      </c>
      <c r="J32" s="28">
        <f t="shared" si="0"/>
        <v>-283189.92758402025</v>
      </c>
    </row>
    <row r="33" spans="4:10" ht="12.75">
      <c r="D33" s="8"/>
      <c r="E33" s="8"/>
      <c r="F33" s="8"/>
      <c r="G33" s="25">
        <v>2030</v>
      </c>
      <c r="H33" s="80">
        <f>-PMT(D$17,19,D$8)+PMT(D$17,19,D$9)+PMT(D$17,19,D$10)</f>
        <v>19355.884559958984</v>
      </c>
      <c r="I33" s="27">
        <f t="shared" si="1"/>
        <v>399325.23494377424</v>
      </c>
      <c r="J33" s="28">
        <f t="shared" si="0"/>
        <v>-379969.35038381524</v>
      </c>
    </row>
    <row r="34" spans="3:10" ht="12.75">
      <c r="C34" s="8"/>
      <c r="D34" s="8"/>
      <c r="E34" s="54"/>
      <c r="F34" s="54"/>
      <c r="G34" s="25">
        <v>2031</v>
      </c>
      <c r="H34" s="80">
        <v>0</v>
      </c>
      <c r="I34" s="27">
        <f t="shared" si="1"/>
        <v>399325.23494377424</v>
      </c>
      <c r="J34" s="28">
        <f t="shared" si="0"/>
        <v>-399325.23494377424</v>
      </c>
    </row>
    <row r="35" spans="3:10" ht="12.75">
      <c r="C35" s="55"/>
      <c r="D35" s="26"/>
      <c r="E35" s="56"/>
      <c r="F35" s="56"/>
      <c r="G35" s="25">
        <v>2032</v>
      </c>
      <c r="H35" s="80">
        <v>0</v>
      </c>
      <c r="I35" s="27">
        <f t="shared" si="1"/>
        <v>399325.23494377424</v>
      </c>
      <c r="J35" s="28">
        <f t="shared" si="0"/>
        <v>-399325.23494377424</v>
      </c>
    </row>
    <row r="36" spans="3:10" ht="12.75">
      <c r="C36" s="57"/>
      <c r="D36" s="26"/>
      <c r="E36" s="58"/>
      <c r="F36" s="58"/>
      <c r="G36" s="25">
        <v>2033</v>
      </c>
      <c r="H36" s="80">
        <v>0</v>
      </c>
      <c r="I36" s="27">
        <f t="shared" si="1"/>
        <v>399325.23494377424</v>
      </c>
      <c r="J36" s="28">
        <f t="shared" si="0"/>
        <v>-399325.23494377424</v>
      </c>
    </row>
    <row r="37" spans="3:10" ht="12.75">
      <c r="C37" s="57"/>
      <c r="D37" s="57"/>
      <c r="E37" s="58"/>
      <c r="F37" s="58"/>
      <c r="G37" s="25">
        <v>2034</v>
      </c>
      <c r="H37" s="80">
        <v>0</v>
      </c>
      <c r="I37" s="27">
        <f t="shared" si="1"/>
        <v>399325.23494377424</v>
      </c>
      <c r="J37" s="28">
        <f t="shared" si="0"/>
        <v>-399325.23494377424</v>
      </c>
    </row>
    <row r="38" spans="3:10" ht="12.75">
      <c r="C38" s="57"/>
      <c r="D38" s="59"/>
      <c r="E38" s="57"/>
      <c r="F38" s="57"/>
      <c r="G38" s="25">
        <v>2035</v>
      </c>
      <c r="H38" s="80">
        <v>0</v>
      </c>
      <c r="I38" s="27">
        <f t="shared" si="1"/>
        <v>399325.23494377424</v>
      </c>
      <c r="J38" s="28">
        <f t="shared" si="0"/>
        <v>-399325.23494377424</v>
      </c>
    </row>
    <row r="39" spans="3:10" ht="12.75">
      <c r="C39" s="57"/>
      <c r="D39" s="57"/>
      <c r="E39" s="58"/>
      <c r="F39" s="58"/>
      <c r="G39" s="25">
        <v>2036</v>
      </c>
      <c r="H39" s="80">
        <v>0</v>
      </c>
      <c r="I39" s="27">
        <f t="shared" si="1"/>
        <v>399325.23494377424</v>
      </c>
      <c r="J39" s="28">
        <f t="shared" si="0"/>
        <v>-399325.23494377424</v>
      </c>
    </row>
    <row r="40" spans="3:10" ht="12.75">
      <c r="C40" s="57"/>
      <c r="D40" s="57"/>
      <c r="E40" s="57"/>
      <c r="F40" s="8"/>
      <c r="G40" s="25">
        <v>2037</v>
      </c>
      <c r="H40" s="80">
        <v>0</v>
      </c>
      <c r="I40" s="27">
        <f t="shared" si="1"/>
        <v>399325.23494377424</v>
      </c>
      <c r="J40" s="28">
        <f t="shared" si="0"/>
        <v>-399325.23494377424</v>
      </c>
    </row>
    <row r="41" spans="3:10" ht="12.75">
      <c r="C41" s="57"/>
      <c r="D41" s="57"/>
      <c r="E41" s="57"/>
      <c r="F41" s="8"/>
      <c r="G41" s="25">
        <v>2038</v>
      </c>
      <c r="H41" s="80">
        <v>0</v>
      </c>
      <c r="I41" s="27">
        <f t="shared" si="1"/>
        <v>399325.23494377424</v>
      </c>
      <c r="J41" s="28">
        <f t="shared" si="0"/>
        <v>-399325.23494377424</v>
      </c>
    </row>
    <row r="42" spans="3:10" ht="12.75">
      <c r="C42" s="8"/>
      <c r="D42" s="8"/>
      <c r="E42" s="8"/>
      <c r="F42" s="8"/>
      <c r="G42" s="25">
        <v>2039</v>
      </c>
      <c r="H42" s="80">
        <v>0</v>
      </c>
      <c r="I42" s="27">
        <f t="shared" si="1"/>
        <v>399325.23494377424</v>
      </c>
      <c r="J42" s="28">
        <f t="shared" si="0"/>
        <v>-399325.23494377424</v>
      </c>
    </row>
    <row r="43" spans="3:10" ht="12.75">
      <c r="C43" s="8"/>
      <c r="D43" s="8"/>
      <c r="E43" s="8"/>
      <c r="F43" s="8"/>
      <c r="G43" s="25">
        <v>2040</v>
      </c>
      <c r="H43" s="80">
        <v>0</v>
      </c>
      <c r="I43" s="27">
        <f t="shared" si="1"/>
        <v>399325.23494377424</v>
      </c>
      <c r="J43" s="28">
        <f t="shared" si="0"/>
        <v>-399325.23494377424</v>
      </c>
    </row>
    <row r="44" spans="3:10" ht="12.75">
      <c r="C44" s="8"/>
      <c r="D44" s="8"/>
      <c r="E44" s="8"/>
      <c r="F44" s="8"/>
      <c r="G44" s="25">
        <v>2041</v>
      </c>
      <c r="H44" s="80">
        <v>0</v>
      </c>
      <c r="I44" s="27">
        <f t="shared" si="1"/>
        <v>399325.23494377424</v>
      </c>
      <c r="J44" s="28">
        <f t="shared" si="0"/>
        <v>-399325.23494377424</v>
      </c>
    </row>
    <row r="45" spans="3:10" ht="12.75">
      <c r="C45" s="8"/>
      <c r="D45" s="8"/>
      <c r="E45" s="8"/>
      <c r="F45" s="8"/>
      <c r="G45" s="25">
        <v>2042</v>
      </c>
      <c r="H45" s="80">
        <v>0</v>
      </c>
      <c r="I45" s="27">
        <f t="shared" si="1"/>
        <v>399325.23494377424</v>
      </c>
      <c r="J45" s="28">
        <f t="shared" si="0"/>
        <v>-399325.23494377424</v>
      </c>
    </row>
    <row r="46" spans="3:10" ht="12.75">
      <c r="C46" s="8"/>
      <c r="D46" s="8"/>
      <c r="E46" s="8"/>
      <c r="F46" s="8"/>
      <c r="G46" s="25">
        <v>2043</v>
      </c>
      <c r="H46" s="80">
        <v>0</v>
      </c>
      <c r="I46" s="27">
        <f t="shared" si="1"/>
        <v>399325.23494377424</v>
      </c>
      <c r="J46" s="28">
        <f t="shared" si="0"/>
        <v>-399325.23494377424</v>
      </c>
    </row>
    <row r="47" spans="3:10" ht="12.75">
      <c r="C47" s="8"/>
      <c r="D47" s="8"/>
      <c r="E47" s="8"/>
      <c r="F47" s="8"/>
      <c r="G47" s="25">
        <v>2044</v>
      </c>
      <c r="H47" s="80">
        <v>0</v>
      </c>
      <c r="I47" s="27">
        <f t="shared" si="1"/>
        <v>399325.23494377424</v>
      </c>
      <c r="J47" s="28">
        <f t="shared" si="0"/>
        <v>-399325.23494377424</v>
      </c>
    </row>
    <row r="48" spans="3:10" ht="12.75">
      <c r="C48" s="8"/>
      <c r="D48" s="8"/>
      <c r="E48" s="8"/>
      <c r="F48" s="8"/>
      <c r="G48" s="25">
        <v>2045</v>
      </c>
      <c r="H48" s="80">
        <v>0</v>
      </c>
      <c r="I48" s="27">
        <f t="shared" si="1"/>
        <v>399325.23494377424</v>
      </c>
      <c r="J48" s="28">
        <f t="shared" si="0"/>
        <v>-399325.23494377424</v>
      </c>
    </row>
    <row r="49" spans="3:10" ht="12.75">
      <c r="C49" s="8"/>
      <c r="D49" s="8"/>
      <c r="E49" s="8"/>
      <c r="F49" s="8"/>
      <c r="G49" s="25">
        <v>2046</v>
      </c>
      <c r="H49" s="80">
        <v>0</v>
      </c>
      <c r="I49" s="27">
        <f t="shared" si="1"/>
        <v>399325.23494377424</v>
      </c>
      <c r="J49" s="28">
        <f t="shared" si="0"/>
        <v>-399325.23494377424</v>
      </c>
    </row>
    <row r="50" spans="3:10" ht="12.75">
      <c r="C50" s="8"/>
      <c r="D50" s="8"/>
      <c r="E50" s="8"/>
      <c r="F50" s="8"/>
      <c r="G50" s="25">
        <v>2047</v>
      </c>
      <c r="H50" s="80">
        <v>0</v>
      </c>
      <c r="I50" s="27">
        <f t="shared" si="1"/>
        <v>399325.23494377424</v>
      </c>
      <c r="J50" s="28">
        <f t="shared" si="0"/>
        <v>-399325.23494377424</v>
      </c>
    </row>
    <row r="51" spans="3:12" ht="12.75">
      <c r="C51" s="8"/>
      <c r="D51" s="8"/>
      <c r="E51" s="8"/>
      <c r="F51" s="8"/>
      <c r="G51" s="25">
        <v>2048</v>
      </c>
      <c r="H51" s="80">
        <v>0</v>
      </c>
      <c r="I51" s="27">
        <f>-PMT(D$18*1.02,E$18,D$10)-PMT(D$18*1.02,E$18,D$11)</f>
        <v>119797.57048313227</v>
      </c>
      <c r="J51" s="28">
        <f t="shared" si="0"/>
        <v>-119797.57048313227</v>
      </c>
      <c r="L51" s="81"/>
    </row>
    <row r="52" spans="3:12" ht="12.75">
      <c r="C52" s="8"/>
      <c r="D52" s="8"/>
      <c r="E52" s="8"/>
      <c r="F52" s="8"/>
      <c r="G52" s="25">
        <v>2049</v>
      </c>
      <c r="H52" s="80">
        <v>0</v>
      </c>
      <c r="I52" s="27">
        <f>-PMT(D$18*1.02,E$18,D$11)</f>
        <v>19966.26174718871</v>
      </c>
      <c r="J52" s="28">
        <f t="shared" si="0"/>
        <v>-19966.26174718871</v>
      </c>
      <c r="L52" s="81"/>
    </row>
    <row r="53" spans="3:10" ht="12.75">
      <c r="C53" s="8"/>
      <c r="D53" s="8"/>
      <c r="E53" s="8"/>
      <c r="F53" s="8"/>
      <c r="G53" s="25"/>
      <c r="H53" s="26"/>
      <c r="I53" s="27"/>
      <c r="J53" s="28"/>
    </row>
    <row r="54" spans="3:10" ht="12.75">
      <c r="C54" s="8"/>
      <c r="D54" s="8"/>
      <c r="E54" s="8"/>
      <c r="F54" s="8"/>
      <c r="G54" s="60" t="s">
        <v>17</v>
      </c>
      <c r="H54" s="61">
        <f>SUM(H11:H52)</f>
        <v>7369236.13278442</v>
      </c>
      <c r="I54" s="62">
        <f>SUM(I11:I52)</f>
        <v>15973009.397750959</v>
      </c>
      <c r="J54" s="52">
        <f t="shared" si="0"/>
        <v>-8603773.26496654</v>
      </c>
    </row>
    <row r="55" spans="7:8" ht="12.75">
      <c r="G55" s="5"/>
      <c r="H55" s="6"/>
    </row>
  </sheetData>
  <mergeCells count="1">
    <mergeCell ref="G7:J7"/>
  </mergeCells>
  <printOptions/>
  <pageMargins left="0.42" right="0.25" top="0.68" bottom="1" header="0.5" footer="0.5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Blossey</cp:lastModifiedBy>
  <cp:lastPrinted>2008-02-04T22:28:03Z</cp:lastPrinted>
  <dcterms:created xsi:type="dcterms:W3CDTF">2008-02-01T23:28:12Z</dcterms:created>
  <dcterms:modified xsi:type="dcterms:W3CDTF">2008-04-03T14:55:39Z</dcterms:modified>
  <cp:category/>
  <cp:version/>
  <cp:contentType/>
  <cp:contentStatus/>
</cp:coreProperties>
</file>