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Form C" sheetId="1" r:id="rId1"/>
  </sheets>
  <definedNames>
    <definedName name="_xlnm.Print_Area" localSheetId="0">'Form C'!$A$1:$G$56</definedName>
  </definedNames>
  <calcPr fullCalcOnLoad="1"/>
</workbook>
</file>

<file path=xl/sharedStrings.xml><?xml version="1.0" encoding="utf-8"?>
<sst xmlns="http://schemas.openxmlformats.org/spreadsheetml/2006/main" count="66" uniqueCount="66">
  <si>
    <t>Form C</t>
  </si>
  <si>
    <t>Non-CX Financial Plan</t>
  </si>
  <si>
    <t>Fund Name:   Solid Waste Division</t>
  </si>
  <si>
    <t>Fund Number: 000004040</t>
  </si>
  <si>
    <t>Second Quarter Supplemental</t>
  </si>
  <si>
    <t>Prepared by:  Lisa Youngren</t>
  </si>
  <si>
    <t>Date Prepared:  April 12, 2007</t>
  </si>
  <si>
    <t>Category</t>
  </si>
  <si>
    <t>2007 Adopted</t>
  </si>
  <si>
    <t>Estimated-Adopted Change</t>
  </si>
  <si>
    <t>Explanation of Change</t>
  </si>
  <si>
    <t xml:space="preserve">Beginning Fund Balance </t>
  </si>
  <si>
    <t>Revenues</t>
  </si>
  <si>
    <t>* Moderate Risk Waste (MRW)</t>
  </si>
  <si>
    <t>* Recycling Revenues (excluding MRW)</t>
  </si>
  <si>
    <t>* Grants</t>
  </si>
  <si>
    <t>* Interest Earnings</t>
  </si>
  <si>
    <t>* DNRP Administration (0381)</t>
  </si>
  <si>
    <t>Adjustment so that fund balance does not accrue due to Director's Office budget.  Not all expenditures posted in 2006 actuals as expected and corrects error in adopted budget..</t>
  </si>
  <si>
    <t>Total Revenues</t>
  </si>
  <si>
    <t>Expenditures</t>
  </si>
  <si>
    <t>* Landfill Reserve Fund Transfer</t>
  </si>
  <si>
    <t>* Debt Service - Existing Facilities</t>
  </si>
  <si>
    <t>* Rent, Cedar Hills Landfill</t>
  </si>
  <si>
    <t>* Expenditures from Prior Year Carryover</t>
  </si>
  <si>
    <t>encumbrance carryover</t>
  </si>
  <si>
    <t>* 2nd Quarter Omnibus</t>
  </si>
  <si>
    <t>* DNRP Administration 0381</t>
  </si>
  <si>
    <t>Total Expenditures</t>
  </si>
  <si>
    <t>Other Fund Transactions</t>
  </si>
  <si>
    <t>*</t>
  </si>
  <si>
    <t>Total Other Fund Transactions</t>
  </si>
  <si>
    <t>Ending Fund Balance</t>
  </si>
  <si>
    <t>Designations and Reserves</t>
  </si>
  <si>
    <t>*Council Proviso; Ord. #15652; Sec. 92; P2</t>
  </si>
  <si>
    <t>* Encumbrance Carryovers - SWD</t>
  </si>
  <si>
    <t>* Encumbrance Carryovers - DNRP Admin 0381</t>
  </si>
  <si>
    <t>* Unencumbered Carryovers - SWD</t>
  </si>
  <si>
    <t>Total Designations and Reserves</t>
  </si>
  <si>
    <t>Ending Undesignated Fund Balance</t>
  </si>
  <si>
    <t>Financial Plan Notes:</t>
  </si>
  <si>
    <t xml:space="preserve">   1,052,300 tons in 2008, and 1,083,869 in 2009.  Tonnage assumptions in 2006 and 2007 assume lost revenue during construction of the First Northeast  Transfer Station.</t>
  </si>
  <si>
    <t xml:space="preserve">   tonnage at transfer stations resulting from the increase in the regional direct fee to $69.50 per ton.  Disposal fee projections assume a rate increase to</t>
  </si>
  <si>
    <t xml:space="preserve">   the Basic Fee of $95.00 per ton effective January 1, 2008.  Other rate changes are incorporated.</t>
  </si>
  <si>
    <t xml:space="preserve">    significantly improve current operations and facilitate an efficient transition to waste export.</t>
  </si>
  <si>
    <t xml:space="preserve">    practice, no under-expenditure was assumed in rate calculations for outyears.</t>
  </si>
  <si>
    <r>
      <t xml:space="preserve">2006 Actual </t>
    </r>
    <r>
      <rPr>
        <b/>
        <vertAlign val="superscript"/>
        <sz val="12"/>
        <rFont val="Times New Roman"/>
        <family val="1"/>
      </rPr>
      <t>1</t>
    </r>
  </si>
  <si>
    <r>
      <t xml:space="preserve">2007 Revised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</si>
  <si>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>2007 Estimated</t>
    </r>
    <r>
      <rPr>
        <b/>
        <vertAlign val="superscript"/>
        <sz val="12"/>
        <rFont val="Times New Roman"/>
        <family val="1"/>
      </rPr>
      <t>2</t>
    </r>
  </si>
  <si>
    <r>
      <t>* Net Disposal Fees</t>
    </r>
    <r>
      <rPr>
        <vertAlign val="superscript"/>
        <sz val="12"/>
        <rFont val="Times New Roman"/>
        <family val="1"/>
      </rPr>
      <t>3</t>
    </r>
  </si>
  <si>
    <r>
      <t>* Other</t>
    </r>
    <r>
      <rPr>
        <vertAlign val="superscript"/>
        <sz val="12"/>
        <rFont val="Times New Roman"/>
        <family val="1"/>
      </rPr>
      <t>4</t>
    </r>
  </si>
  <si>
    <r>
      <t>* Solid Waste Division</t>
    </r>
    <r>
      <rPr>
        <vertAlign val="superscript"/>
        <sz val="12"/>
        <rFont val="Times New Roman"/>
        <family val="1"/>
      </rPr>
      <t>5</t>
    </r>
  </si>
  <si>
    <r>
      <t>* CERP Fund Transfer, Appropriation</t>
    </r>
    <r>
      <rPr>
        <vertAlign val="superscript"/>
        <sz val="12"/>
        <rFont val="Times New Roman"/>
        <family val="1"/>
      </rPr>
      <t>6</t>
    </r>
  </si>
  <si>
    <r>
      <t>* Construction Fund Transfer</t>
    </r>
    <r>
      <rPr>
        <vertAlign val="superscript"/>
        <sz val="12"/>
        <rFont val="Times New Roman"/>
        <family val="1"/>
      </rPr>
      <t>7</t>
    </r>
  </si>
  <si>
    <r>
      <t>Estimated Underexpenditures</t>
    </r>
    <r>
      <rPr>
        <b/>
        <vertAlign val="superscript"/>
        <sz val="12"/>
        <rFont val="Times New Roman"/>
        <family val="1"/>
      </rPr>
      <t>8</t>
    </r>
  </si>
  <si>
    <r>
      <t>Target Fund Balance</t>
    </r>
    <r>
      <rPr>
        <b/>
        <vertAlign val="superscript"/>
        <sz val="12"/>
        <rFont val="Times New Roman"/>
        <family val="1"/>
      </rPr>
      <t>9</t>
    </r>
  </si>
  <si>
    <r>
      <t>1</t>
    </r>
    <r>
      <rPr>
        <sz val="10"/>
        <rFont val="Times New Roman"/>
        <family val="1"/>
      </rPr>
      <t xml:space="preserve">   2006 Actuals are from the preliminary 2006 CAFR and the 14th Month ARMS report.</t>
    </r>
  </si>
  <si>
    <r>
      <t xml:space="preserve">2 </t>
    </r>
    <r>
      <rPr>
        <sz val="10"/>
        <rFont val="Times New Roman"/>
        <family val="1"/>
      </rPr>
      <t xml:space="preserve">  2007 Estimated are based on preliminary estimates from Solid Waste Division.</t>
    </r>
  </si>
  <si>
    <r>
      <t xml:space="preserve">3 </t>
    </r>
    <r>
      <rPr>
        <sz val="10"/>
        <rFont val="Times New Roman"/>
        <family val="1"/>
      </rPr>
      <t xml:space="preserve"> Revenue is based on the Solid Waste Division's June 2006 long-term tonnage forecast.  Projections are currently underway.  Forecast disposal is 1,017,000 tons in 2007,</t>
    </r>
  </si>
  <si>
    <r>
      <t xml:space="preserve">4 </t>
    </r>
    <r>
      <rPr>
        <sz val="10"/>
        <rFont val="Times New Roman"/>
        <family val="1"/>
      </rPr>
      <t xml:space="preserve"> Other Revenue is comprised of WR/R Revenues, intra-county contributions and other miscellaneous revenues.</t>
    </r>
  </si>
  <si>
    <r>
      <t xml:space="preserve">5 </t>
    </r>
    <r>
      <rPr>
        <sz val="10"/>
        <rFont val="Times New Roman"/>
        <family val="1"/>
      </rPr>
      <t xml:space="preserve"> 2006-2007 expenditures reflect savings developed for the Solid Waste Change Initiative.  2007 expenditures also include costs to handle increased</t>
    </r>
  </si>
  <si>
    <r>
      <t>6</t>
    </r>
    <r>
      <rPr>
        <sz val="10"/>
        <rFont val="Times New Roman"/>
        <family val="1"/>
      </rPr>
      <t xml:space="preserve">  Based on CERP policy to maintain sinking fund contribution for equipment replacement.</t>
    </r>
  </si>
  <si>
    <r>
      <t xml:space="preserve">7  </t>
    </r>
    <r>
      <rPr>
        <sz val="10"/>
        <rFont val="Times New Roman"/>
        <family val="1"/>
      </rPr>
      <t xml:space="preserve">This a scheduled transfer to provide the Construction Fund, 3901, with necessary resources to fund transfer station capital upgrades which will </t>
    </r>
  </si>
  <si>
    <r>
      <t>8</t>
    </r>
    <r>
      <rPr>
        <sz val="10"/>
        <rFont val="Times New Roman"/>
        <family val="1"/>
      </rPr>
      <t xml:space="preserve"> Assumed under-expenditures equal 3% of Solid Waste Division operating expenditures, excluding grant funded expenditures.  Consistent with Solid Waste Division </t>
    </r>
  </si>
  <si>
    <r>
      <t>9</t>
    </r>
    <r>
      <rPr>
        <sz val="10"/>
        <rFont val="Times New Roman"/>
        <family val="1"/>
      </rPr>
      <t xml:space="preserve"> Minimum fund balance target based on 45-day cash reserve policy (SWD operating expenditures x 45/360).</t>
    </r>
  </si>
  <si>
    <t>CPG Offset Cycle Grant, CX Overhead, unencumbered carryover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</si>
</sst>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0" borderId="3" xfId="21" applyFont="1" applyFill="1" applyBorder="1" applyAlignment="1">
      <alignment horizontal="center" wrapText="1"/>
      <protection/>
    </xf>
    <xf numFmtId="37" fontId="7" fillId="0" borderId="4" xfId="21" applyFont="1" applyFill="1" applyBorder="1" applyAlignment="1">
      <alignment horizontal="center" wrapText="1"/>
      <protection/>
    </xf>
    <xf numFmtId="37" fontId="7" fillId="0" borderId="5" xfId="21" applyFont="1" applyFill="1" applyBorder="1" applyAlignment="1">
      <alignment horizontal="center" wrapText="1"/>
      <protection/>
    </xf>
    <xf numFmtId="37" fontId="7" fillId="0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Fill="1" applyBorder="1" applyAlignment="1">
      <alignment horizontal="left"/>
      <protection/>
    </xf>
    <xf numFmtId="38" fontId="3" fillId="0" borderId="11" xfId="15" applyNumberFormat="1" applyFont="1" applyFill="1" applyBorder="1" applyAlignment="1">
      <alignment/>
    </xf>
    <xf numFmtId="164" fontId="3" fillId="0" borderId="15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164" fontId="8" fillId="0" borderId="2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4" fillId="0" borderId="13" xfId="15" applyNumberFormat="1" applyFont="1" applyBorder="1" applyAlignment="1">
      <alignment/>
    </xf>
    <xf numFmtId="37" fontId="3" fillId="0" borderId="11" xfId="21" applyFont="1" applyBorder="1" applyAlignment="1">
      <alignment horizontal="left"/>
      <protection/>
    </xf>
    <xf numFmtId="37" fontId="7" fillId="0" borderId="10" xfId="21" applyFont="1" applyFill="1" applyBorder="1" applyAlignment="1">
      <alignment horizontal="left"/>
      <protection/>
    </xf>
    <xf numFmtId="164" fontId="7" fillId="0" borderId="10" xfId="15" applyNumberFormat="1" applyFont="1" applyFill="1" applyBorder="1" applyAlignment="1">
      <alignment/>
    </xf>
    <xf numFmtId="164" fontId="7" fillId="0" borderId="10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3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2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14" fillId="0" borderId="12" xfId="15" applyNumberFormat="1" applyFont="1" applyBorder="1" applyAlignment="1">
      <alignment/>
    </xf>
    <xf numFmtId="164" fontId="14" fillId="0" borderId="11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164" fontId="14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14" fillId="0" borderId="1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38" fontId="3" fillId="0" borderId="12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37" fontId="3" fillId="0" borderId="11" xfId="21" applyFont="1" applyBorder="1" applyAlignment="1" quotePrefix="1">
      <alignment horizontal="left"/>
      <protection/>
    </xf>
    <xf numFmtId="164" fontId="7" fillId="0" borderId="1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4" fillId="0" borderId="11" xfId="15" applyNumberFormat="1" applyFont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 horizontal="right"/>
    </xf>
    <xf numFmtId="164" fontId="14" fillId="0" borderId="10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14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0" fontId="15" fillId="0" borderId="0" xfId="0" applyFont="1" applyFill="1" applyAlignment="1">
      <alignment/>
    </xf>
    <xf numFmtId="0" fontId="8" fillId="0" borderId="0" xfId="0" applyFont="1" applyBorder="1" applyAlignment="1" quotePrefix="1">
      <alignment horizontal="left"/>
    </xf>
    <xf numFmtId="3" fontId="15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 horizontal="right"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75" zoomScaleNormal="75" workbookViewId="0" topLeftCell="A1">
      <selection activeCell="G27" sqref="G27"/>
    </sheetView>
  </sheetViews>
  <sheetFormatPr defaultColWidth="9.140625" defaultRowHeight="12.75"/>
  <cols>
    <col min="1" max="1" width="43.7109375" style="111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6.42187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2" t="s">
        <v>1</v>
      </c>
      <c r="B2" s="112"/>
      <c r="C2" s="112"/>
      <c r="D2" s="112"/>
      <c r="E2" s="112"/>
      <c r="F2" s="112"/>
      <c r="G2" s="112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1" t="s">
        <v>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7</v>
      </c>
      <c r="B7" s="21" t="s">
        <v>46</v>
      </c>
      <c r="C7" s="22" t="s">
        <v>8</v>
      </c>
      <c r="D7" s="23" t="s">
        <v>47</v>
      </c>
      <c r="E7" s="24" t="s">
        <v>48</v>
      </c>
      <c r="F7" s="25" t="s">
        <v>9</v>
      </c>
      <c r="G7" s="26" t="s">
        <v>10</v>
      </c>
      <c r="H7" s="27"/>
    </row>
    <row r="8" spans="1:9" s="37" customFormat="1" ht="15.75">
      <c r="A8" s="29" t="s">
        <v>11</v>
      </c>
      <c r="B8" s="30">
        <v>28372115</v>
      </c>
      <c r="C8" s="31">
        <v>23018265</v>
      </c>
      <c r="D8" s="31">
        <f>B33</f>
        <v>28723508.25999999</v>
      </c>
      <c r="E8" s="32">
        <f>B33</f>
        <v>28723508.25999999</v>
      </c>
      <c r="F8" s="33"/>
      <c r="G8" s="34"/>
      <c r="H8" s="35"/>
      <c r="I8" s="36"/>
    </row>
    <row r="9" spans="1:9" s="46" customFormat="1" ht="15.75">
      <c r="A9" s="38" t="s">
        <v>12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8.75">
      <c r="A10" s="47" t="s">
        <v>49</v>
      </c>
      <c r="B10" s="48">
        <v>82511989.77</v>
      </c>
      <c r="C10" s="48">
        <v>83170290</v>
      </c>
      <c r="D10" s="48">
        <v>83170290</v>
      </c>
      <c r="E10" s="48">
        <v>83170290</v>
      </c>
      <c r="F10" s="49">
        <f aca="true" t="shared" si="0" ref="F10:F16">+E10-C10</f>
        <v>0</v>
      </c>
      <c r="G10" s="50"/>
      <c r="H10" s="44"/>
      <c r="I10" s="45"/>
    </row>
    <row r="11" spans="1:9" s="46" customFormat="1" ht="15.75">
      <c r="A11" s="47" t="s">
        <v>13</v>
      </c>
      <c r="B11" s="48">
        <v>3161306.49</v>
      </c>
      <c r="C11" s="48">
        <f>3460885-482775</f>
        <v>2978110</v>
      </c>
      <c r="D11" s="48">
        <f>3460885-482775</f>
        <v>2978110</v>
      </c>
      <c r="E11" s="48">
        <f>3460885-482775</f>
        <v>2978110</v>
      </c>
      <c r="F11" s="49">
        <f t="shared" si="0"/>
        <v>0</v>
      </c>
      <c r="G11" s="50"/>
      <c r="H11" s="44"/>
      <c r="I11" s="45"/>
    </row>
    <row r="12" spans="1:9" s="46" customFormat="1" ht="15.75">
      <c r="A12" s="47" t="s">
        <v>14</v>
      </c>
      <c r="B12" s="48">
        <v>491310</v>
      </c>
      <c r="C12" s="48">
        <v>453000</v>
      </c>
      <c r="D12" s="48">
        <v>453000</v>
      </c>
      <c r="E12" s="48">
        <v>453000</v>
      </c>
      <c r="F12" s="49">
        <f t="shared" si="0"/>
        <v>0</v>
      </c>
      <c r="G12" s="50"/>
      <c r="H12" s="44"/>
      <c r="I12" s="45"/>
    </row>
    <row r="13" spans="1:9" s="46" customFormat="1" ht="15.75">
      <c r="A13" s="47" t="s">
        <v>15</v>
      </c>
      <c r="B13" s="48">
        <v>906598</v>
      </c>
      <c r="C13" s="48">
        <v>900000</v>
      </c>
      <c r="D13" s="48">
        <v>900000</v>
      </c>
      <c r="E13" s="48">
        <v>900000</v>
      </c>
      <c r="F13" s="49">
        <f t="shared" si="0"/>
        <v>0</v>
      </c>
      <c r="G13" s="50"/>
      <c r="H13" s="44"/>
      <c r="I13" s="45"/>
    </row>
    <row r="14" spans="1:9" s="46" customFormat="1" ht="15.75">
      <c r="A14" s="47" t="s">
        <v>16</v>
      </c>
      <c r="B14" s="48">
        <v>1256269</v>
      </c>
      <c r="C14" s="48">
        <v>800582</v>
      </c>
      <c r="D14" s="48">
        <v>800582</v>
      </c>
      <c r="E14" s="48">
        <v>800582</v>
      </c>
      <c r="F14" s="49">
        <f t="shared" si="0"/>
        <v>0</v>
      </c>
      <c r="G14" s="50"/>
      <c r="H14" s="44"/>
      <c r="I14" s="45"/>
    </row>
    <row r="15" spans="1:9" s="46" customFormat="1" ht="18.75">
      <c r="A15" s="47" t="s">
        <v>50</v>
      </c>
      <c r="B15" s="48">
        <v>1593071</v>
      </c>
      <c r="C15" s="48">
        <v>64646</v>
      </c>
      <c r="D15" s="48">
        <v>64646</v>
      </c>
      <c r="E15" s="48">
        <v>64646</v>
      </c>
      <c r="F15" s="49">
        <f t="shared" si="0"/>
        <v>0</v>
      </c>
      <c r="G15" s="50"/>
      <c r="H15" s="44"/>
      <c r="I15" s="45"/>
    </row>
    <row r="16" spans="1:9" s="46" customFormat="1" ht="34.5">
      <c r="A16" s="47" t="s">
        <v>17</v>
      </c>
      <c r="B16" s="48">
        <v>4756576</v>
      </c>
      <c r="C16" s="48">
        <v>5380460</v>
      </c>
      <c r="D16" s="48">
        <v>5380460</v>
      </c>
      <c r="E16" s="48">
        <f>5346810-138963</f>
        <v>5207847</v>
      </c>
      <c r="F16" s="49">
        <f t="shared" si="0"/>
        <v>-172613</v>
      </c>
      <c r="G16" s="51" t="s">
        <v>18</v>
      </c>
      <c r="H16" s="44"/>
      <c r="I16" s="45"/>
    </row>
    <row r="17" spans="1:9" s="37" customFormat="1" ht="15.75">
      <c r="A17" s="29" t="s">
        <v>19</v>
      </c>
      <c r="B17" s="30">
        <f>SUM(B9:B16)</f>
        <v>94677120.25999999</v>
      </c>
      <c r="C17" s="30">
        <f>SUM(C10:C16)</f>
        <v>93747088</v>
      </c>
      <c r="D17" s="30">
        <f>SUM(D10:D16)</f>
        <v>93747088</v>
      </c>
      <c r="E17" s="30">
        <f>SUM(E10:E16)</f>
        <v>93574475</v>
      </c>
      <c r="F17" s="30">
        <f>SUM(F10:F16)</f>
        <v>-172613</v>
      </c>
      <c r="G17" s="52"/>
      <c r="H17" s="35"/>
      <c r="I17" s="36"/>
    </row>
    <row r="18" spans="1:9" s="46" customFormat="1" ht="15.75">
      <c r="A18" s="38" t="s">
        <v>20</v>
      </c>
      <c r="B18" s="39"/>
      <c r="C18" s="40"/>
      <c r="D18" s="40"/>
      <c r="E18" s="53"/>
      <c r="F18" s="49"/>
      <c r="G18" s="54"/>
      <c r="H18" s="44"/>
      <c r="I18" s="45"/>
    </row>
    <row r="19" spans="1:9" s="46" customFormat="1" ht="18.75">
      <c r="A19" s="55" t="s">
        <v>51</v>
      </c>
      <c r="B19" s="40">
        <v>-64060943</v>
      </c>
      <c r="C19" s="40">
        <v>-73593920</v>
      </c>
      <c r="D19" s="40">
        <f aca="true" t="shared" si="1" ref="D19:E24">C19</f>
        <v>-73593920</v>
      </c>
      <c r="E19" s="40">
        <f t="shared" si="1"/>
        <v>-73593920</v>
      </c>
      <c r="F19" s="49">
        <f aca="true" t="shared" si="2" ref="F19:F25">+E19-C19</f>
        <v>0</v>
      </c>
      <c r="G19" s="51"/>
      <c r="H19" s="44"/>
      <c r="I19" s="45"/>
    </row>
    <row r="20" spans="1:9" s="46" customFormat="1" ht="15.75">
      <c r="A20" s="55" t="s">
        <v>21</v>
      </c>
      <c r="B20" s="40">
        <v>-5749672</v>
      </c>
      <c r="C20" s="40">
        <v>-5849280</v>
      </c>
      <c r="D20" s="40">
        <f t="shared" si="1"/>
        <v>-5849280</v>
      </c>
      <c r="E20" s="40">
        <f t="shared" si="1"/>
        <v>-5849280</v>
      </c>
      <c r="F20" s="49">
        <f t="shared" si="2"/>
        <v>0</v>
      </c>
      <c r="G20" s="51"/>
      <c r="H20" s="44"/>
      <c r="I20" s="45"/>
    </row>
    <row r="21" spans="1:9" s="46" customFormat="1" ht="18.75">
      <c r="A21" s="55" t="s">
        <v>52</v>
      </c>
      <c r="B21" s="40">
        <v>-3398342</v>
      </c>
      <c r="C21" s="40">
        <v>-4099189</v>
      </c>
      <c r="D21" s="40">
        <f t="shared" si="1"/>
        <v>-4099189</v>
      </c>
      <c r="E21" s="40">
        <f t="shared" si="1"/>
        <v>-4099189</v>
      </c>
      <c r="F21" s="49">
        <f t="shared" si="2"/>
        <v>0</v>
      </c>
      <c r="G21" s="51"/>
      <c r="H21" s="44"/>
      <c r="I21" s="45"/>
    </row>
    <row r="22" spans="1:9" s="46" customFormat="1" ht="15.75">
      <c r="A22" s="55" t="s">
        <v>22</v>
      </c>
      <c r="B22" s="40">
        <v>-6272857</v>
      </c>
      <c r="C22" s="40">
        <v>-6290636</v>
      </c>
      <c r="D22" s="40">
        <f t="shared" si="1"/>
        <v>-6290636</v>
      </c>
      <c r="E22" s="40">
        <f t="shared" si="1"/>
        <v>-6290636</v>
      </c>
      <c r="F22" s="49">
        <f t="shared" si="2"/>
        <v>0</v>
      </c>
      <c r="G22" s="51"/>
      <c r="H22" s="44"/>
      <c r="I22" s="45"/>
    </row>
    <row r="23" spans="1:9" s="46" customFormat="1" ht="17.25" customHeight="1">
      <c r="A23" s="47" t="s">
        <v>53</v>
      </c>
      <c r="B23" s="40">
        <v>-2800000</v>
      </c>
      <c r="C23" s="40">
        <v>-3746792</v>
      </c>
      <c r="D23" s="40">
        <f t="shared" si="1"/>
        <v>-3746792</v>
      </c>
      <c r="E23" s="40">
        <f t="shared" si="1"/>
        <v>-3746792</v>
      </c>
      <c r="F23" s="49">
        <f t="shared" si="2"/>
        <v>0</v>
      </c>
      <c r="G23" s="51"/>
      <c r="H23" s="44"/>
      <c r="I23" s="45"/>
    </row>
    <row r="24" spans="1:9" s="46" customFormat="1" ht="15.75">
      <c r="A24" s="55" t="s">
        <v>23</v>
      </c>
      <c r="B24" s="40">
        <v>-7426300</v>
      </c>
      <c r="C24" s="40">
        <v>-7657589</v>
      </c>
      <c r="D24" s="40">
        <f t="shared" si="1"/>
        <v>-7657589</v>
      </c>
      <c r="E24" s="40">
        <f t="shared" si="1"/>
        <v>-7657589</v>
      </c>
      <c r="F24" s="49">
        <f t="shared" si="2"/>
        <v>0</v>
      </c>
      <c r="G24" s="51"/>
      <c r="H24" s="44"/>
      <c r="I24" s="45"/>
    </row>
    <row r="25" spans="1:9" s="46" customFormat="1" ht="15.75">
      <c r="A25" s="55" t="s">
        <v>24</v>
      </c>
      <c r="B25" s="40"/>
      <c r="C25" s="40"/>
      <c r="D25" s="40">
        <f>B36+B37</f>
        <v>-4059882</v>
      </c>
      <c r="E25" s="40">
        <v>-4198682</v>
      </c>
      <c r="F25" s="49">
        <f t="shared" si="2"/>
        <v>-4198682</v>
      </c>
      <c r="G25" s="51" t="s">
        <v>25</v>
      </c>
      <c r="H25" s="44"/>
      <c r="I25" s="45"/>
    </row>
    <row r="26" spans="1:9" s="46" customFormat="1" ht="15.75">
      <c r="A26" s="55" t="s">
        <v>26</v>
      </c>
      <c r="B26" s="40"/>
      <c r="C26" s="40"/>
      <c r="D26" s="40"/>
      <c r="E26" s="40">
        <f>-200000-117120-781770+B38</f>
        <v>-1237690</v>
      </c>
      <c r="F26" s="49"/>
      <c r="G26" s="51" t="s">
        <v>65</v>
      </c>
      <c r="H26" s="44"/>
      <c r="I26" s="45"/>
    </row>
    <row r="27" spans="1:9" s="46" customFormat="1" ht="15.75">
      <c r="A27" s="55" t="s">
        <v>27</v>
      </c>
      <c r="B27" s="40">
        <v>-4617613</v>
      </c>
      <c r="C27" s="40">
        <v>-5346810</v>
      </c>
      <c r="D27" s="40">
        <f>C27</f>
        <v>-5346810</v>
      </c>
      <c r="E27" s="40">
        <f>D27</f>
        <v>-5346810</v>
      </c>
      <c r="F27" s="49">
        <f>+E27-C27</f>
        <v>0</v>
      </c>
      <c r="G27" s="51"/>
      <c r="H27" s="44"/>
      <c r="I27" s="45"/>
    </row>
    <row r="28" spans="1:9" s="37" customFormat="1" ht="15.75">
      <c r="A28" s="56" t="s">
        <v>28</v>
      </c>
      <c r="B28" s="57">
        <f>SUM(B19:B27)</f>
        <v>-94325727</v>
      </c>
      <c r="C28" s="57">
        <f>SUM(C19:C27)</f>
        <v>-106584216</v>
      </c>
      <c r="D28" s="57">
        <f>SUM(D19:D27)</f>
        <v>-110644098</v>
      </c>
      <c r="E28" s="57">
        <f>SUM(E19:E27)</f>
        <v>-112020588</v>
      </c>
      <c r="F28" s="58">
        <f>+E28-C28</f>
        <v>-5436372</v>
      </c>
      <c r="G28" s="59"/>
      <c r="H28" s="35"/>
      <c r="I28" s="36"/>
    </row>
    <row r="29" spans="1:9" s="46" customFormat="1" ht="18.75">
      <c r="A29" s="60" t="s">
        <v>54</v>
      </c>
      <c r="B29" s="61"/>
      <c r="C29" s="62">
        <f>-(C11+C13+C19)*0.03</f>
        <v>2091474.2999999998</v>
      </c>
      <c r="D29" s="62">
        <f>-(D11+D13+D19)*0.03</f>
        <v>2091474.2999999998</v>
      </c>
      <c r="E29" s="63"/>
      <c r="F29" s="64"/>
      <c r="G29" s="65"/>
      <c r="H29" s="44"/>
      <c r="I29" s="45"/>
    </row>
    <row r="30" spans="1:9" s="46" customFormat="1" ht="15.75">
      <c r="A30" s="66" t="s">
        <v>29</v>
      </c>
      <c r="B30" s="67"/>
      <c r="C30" s="39"/>
      <c r="D30" s="39"/>
      <c r="E30" s="39"/>
      <c r="F30" s="53"/>
      <c r="G30" s="68"/>
      <c r="H30" s="44"/>
      <c r="I30" s="45"/>
    </row>
    <row r="31" spans="1:9" s="46" customFormat="1" ht="15.75">
      <c r="A31" s="66" t="s">
        <v>30</v>
      </c>
      <c r="B31" s="67"/>
      <c r="C31" s="39"/>
      <c r="D31" s="39"/>
      <c r="E31" s="39"/>
      <c r="F31" s="53"/>
      <c r="G31" s="68"/>
      <c r="H31" s="44"/>
      <c r="I31" s="45"/>
    </row>
    <row r="32" spans="1:9" s="46" customFormat="1" ht="15.75">
      <c r="A32" s="38" t="s">
        <v>31</v>
      </c>
      <c r="B32" s="69"/>
      <c r="C32" s="39"/>
      <c r="D32" s="39"/>
      <c r="E32" s="39"/>
      <c r="F32" s="53"/>
      <c r="G32" s="68"/>
      <c r="H32" s="44"/>
      <c r="I32" s="45"/>
    </row>
    <row r="33" spans="1:102" s="74" customFormat="1" ht="15.75">
      <c r="A33" s="29" t="s">
        <v>32</v>
      </c>
      <c r="B33" s="70">
        <f>+B8+B17+B28+B32</f>
        <v>28723508.25999999</v>
      </c>
      <c r="C33" s="71">
        <f>+C8+C17+C28+C29</f>
        <v>12272611.3</v>
      </c>
      <c r="D33" s="71">
        <f>+D8+D17+D28+D29</f>
        <v>13917972.559999991</v>
      </c>
      <c r="E33" s="71">
        <f>+E8+E17+E28+E29</f>
        <v>10277395.25999999</v>
      </c>
      <c r="F33" s="64"/>
      <c r="G33" s="72"/>
      <c r="H33" s="44"/>
      <c r="I33" s="44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</row>
    <row r="34" spans="1:9" s="46" customFormat="1" ht="15.75">
      <c r="A34" s="66" t="s">
        <v>33</v>
      </c>
      <c r="B34" s="39">
        <v>0</v>
      </c>
      <c r="C34" s="40">
        <v>0</v>
      </c>
      <c r="D34" s="40">
        <v>0</v>
      </c>
      <c r="E34" s="75">
        <v>0</v>
      </c>
      <c r="F34" s="76"/>
      <c r="G34" s="77"/>
      <c r="H34" s="78"/>
      <c r="I34" s="45"/>
    </row>
    <row r="35" spans="1:9" s="46" customFormat="1" ht="15.75">
      <c r="A35" s="55" t="s">
        <v>34</v>
      </c>
      <c r="B35" s="79"/>
      <c r="C35" s="40">
        <v>-2000000</v>
      </c>
      <c r="D35" s="40">
        <v>-2000000</v>
      </c>
      <c r="E35" s="75">
        <v>-2000000</v>
      </c>
      <c r="F35" s="80"/>
      <c r="G35" s="77"/>
      <c r="H35" s="78"/>
      <c r="I35" s="45"/>
    </row>
    <row r="36" spans="1:9" s="46" customFormat="1" ht="15.75">
      <c r="A36" s="55" t="s">
        <v>35</v>
      </c>
      <c r="B36" s="40">
        <v>-4005629</v>
      </c>
      <c r="C36" s="40"/>
      <c r="D36" s="40"/>
      <c r="E36" s="75"/>
      <c r="F36" s="80"/>
      <c r="G36" s="77"/>
      <c r="H36" s="78"/>
      <c r="I36" s="45"/>
    </row>
    <row r="37" spans="1:9" s="46" customFormat="1" ht="15.75">
      <c r="A37" s="81" t="s">
        <v>36</v>
      </c>
      <c r="B37" s="40">
        <v>-54253</v>
      </c>
      <c r="C37" s="40"/>
      <c r="D37" s="40"/>
      <c r="E37" s="75"/>
      <c r="F37" s="80"/>
      <c r="G37" s="77"/>
      <c r="H37" s="78"/>
      <c r="I37" s="45"/>
    </row>
    <row r="38" spans="1:9" s="46" customFormat="1" ht="15.75">
      <c r="A38" s="55" t="s">
        <v>37</v>
      </c>
      <c r="B38" s="40">
        <f>-(80000+58800)</f>
        <v>-138800</v>
      </c>
      <c r="C38" s="40"/>
      <c r="D38" s="40"/>
      <c r="E38" s="75"/>
      <c r="F38" s="80"/>
      <c r="G38" s="77"/>
      <c r="H38" s="78"/>
      <c r="I38" s="45"/>
    </row>
    <row r="39" spans="1:9" s="37" customFormat="1" ht="15.75">
      <c r="A39" s="66" t="s">
        <v>38</v>
      </c>
      <c r="B39" s="40">
        <f>SUM(B35:B38)</f>
        <v>-4198682</v>
      </c>
      <c r="C39" s="82">
        <f>SUM(C34:C38)</f>
        <v>-2000000</v>
      </c>
      <c r="D39" s="82">
        <f>SUM(D34:D38)</f>
        <v>-2000000</v>
      </c>
      <c r="E39" s="83">
        <f>SUM(E34:E38)</f>
        <v>-2000000</v>
      </c>
      <c r="F39" s="84"/>
      <c r="G39" s="85"/>
      <c r="H39" s="86"/>
      <c r="I39" s="36"/>
    </row>
    <row r="40" spans="1:9" s="37" customFormat="1" ht="15.75">
      <c r="A40" s="29" t="s">
        <v>39</v>
      </c>
      <c r="B40" s="31">
        <f>+B33+B39</f>
        <v>24524826.25999999</v>
      </c>
      <c r="C40" s="31">
        <f>+C33+C39</f>
        <v>10272611.3</v>
      </c>
      <c r="D40" s="31">
        <f>+D33+D39</f>
        <v>11917972.559999991</v>
      </c>
      <c r="E40" s="31">
        <f>+E33+E39</f>
        <v>8277395.25999999</v>
      </c>
      <c r="F40" s="33"/>
      <c r="G40" s="87"/>
      <c r="H40" s="35"/>
      <c r="I40" s="36"/>
    </row>
    <row r="41" spans="1:9" s="46" customFormat="1" ht="19.5" thickBot="1">
      <c r="A41" s="88" t="s">
        <v>55</v>
      </c>
      <c r="B41" s="89">
        <f>-B19*45/360</f>
        <v>8007617.875</v>
      </c>
      <c r="C41" s="89">
        <f>-C19*45/360</f>
        <v>9199240</v>
      </c>
      <c r="D41" s="89">
        <f>-D19*45/360</f>
        <v>9199240</v>
      </c>
      <c r="E41" s="89">
        <f>-E19*45/360</f>
        <v>9199240</v>
      </c>
      <c r="F41" s="90"/>
      <c r="G41" s="91"/>
      <c r="H41" s="92"/>
      <c r="I41" s="45"/>
    </row>
    <row r="42" spans="1:8" s="96" customFormat="1" ht="13.5" customHeight="1">
      <c r="A42" s="93" t="s">
        <v>40</v>
      </c>
      <c r="B42" s="94"/>
      <c r="C42" s="95"/>
      <c r="D42" s="94"/>
      <c r="E42" s="94"/>
      <c r="G42" s="94"/>
      <c r="H42" s="94"/>
    </row>
    <row r="43" spans="1:8" s="96" customFormat="1" ht="15.75">
      <c r="A43" s="97" t="s">
        <v>56</v>
      </c>
      <c r="B43" s="98"/>
      <c r="C43" s="99"/>
      <c r="D43" s="98"/>
      <c r="E43" s="94"/>
      <c r="F43" s="94"/>
      <c r="G43" s="98"/>
      <c r="H43" s="98"/>
    </row>
    <row r="44" spans="1:8" s="96" customFormat="1" ht="14.25" customHeight="1">
      <c r="A44" s="100" t="s">
        <v>57</v>
      </c>
      <c r="B44" s="98"/>
      <c r="C44" s="101"/>
      <c r="D44" s="98"/>
      <c r="E44" s="94"/>
      <c r="F44" s="94"/>
      <c r="G44" s="98"/>
      <c r="H44" s="98"/>
    </row>
    <row r="45" spans="1:8" s="46" customFormat="1" ht="16.5">
      <c r="A45" s="102" t="s">
        <v>58</v>
      </c>
      <c r="B45" s="103"/>
      <c r="C45" s="104"/>
      <c r="D45" s="103"/>
      <c r="E45" s="103"/>
      <c r="F45" s="103"/>
      <c r="G45" s="98"/>
      <c r="H45" s="73"/>
    </row>
    <row r="46" spans="1:8" s="46" customFormat="1" ht="15.75">
      <c r="A46" s="105" t="s">
        <v>41</v>
      </c>
      <c r="B46" s="103"/>
      <c r="C46" s="104"/>
      <c r="D46" s="103"/>
      <c r="E46" s="103"/>
      <c r="F46" s="103"/>
      <c r="G46" s="98"/>
      <c r="H46" s="73"/>
    </row>
    <row r="47" spans="1:8" s="46" customFormat="1" ht="16.5">
      <c r="A47" s="100" t="s">
        <v>59</v>
      </c>
      <c r="B47" s="103"/>
      <c r="C47" s="104"/>
      <c r="D47" s="103"/>
      <c r="E47" s="103"/>
      <c r="F47" s="103"/>
      <c r="G47" s="98"/>
      <c r="H47" s="73"/>
    </row>
    <row r="48" spans="1:8" s="46" customFormat="1" ht="16.5">
      <c r="A48" s="100" t="s">
        <v>60</v>
      </c>
      <c r="B48" s="103"/>
      <c r="C48" s="104"/>
      <c r="D48" s="103"/>
      <c r="E48" s="103"/>
      <c r="F48" s="103"/>
      <c r="G48" s="98"/>
      <c r="H48" s="73"/>
    </row>
    <row r="49" spans="1:8" s="46" customFormat="1" ht="15.75">
      <c r="A49" s="106" t="s">
        <v>42</v>
      </c>
      <c r="B49" s="103"/>
      <c r="C49" s="104"/>
      <c r="D49" s="103"/>
      <c r="E49" s="103"/>
      <c r="F49" s="103"/>
      <c r="G49" s="98"/>
      <c r="H49" s="73"/>
    </row>
    <row r="50" spans="1:8" s="46" customFormat="1" ht="15.75">
      <c r="A50" s="106" t="s">
        <v>43</v>
      </c>
      <c r="B50" s="103"/>
      <c r="C50" s="104"/>
      <c r="D50" s="103"/>
      <c r="E50" s="103"/>
      <c r="F50" s="103"/>
      <c r="G50" s="98"/>
      <c r="H50" s="73"/>
    </row>
    <row r="51" spans="1:8" ht="15.75">
      <c r="A51" s="100" t="s">
        <v>61</v>
      </c>
      <c r="B51" s="107"/>
      <c r="C51" s="108"/>
      <c r="D51" s="107"/>
      <c r="E51" s="107"/>
      <c r="F51" s="107"/>
      <c r="G51" s="109"/>
      <c r="H51" s="110"/>
    </row>
    <row r="52" spans="1:8" ht="15.75">
      <c r="A52" s="100" t="s">
        <v>62</v>
      </c>
      <c r="B52" s="107"/>
      <c r="C52" s="108"/>
      <c r="D52" s="107"/>
      <c r="E52" s="107"/>
      <c r="F52" s="107"/>
      <c r="G52" s="109"/>
      <c r="H52" s="110"/>
    </row>
    <row r="53" spans="1:8" ht="15">
      <c r="A53" s="106" t="s">
        <v>44</v>
      </c>
      <c r="B53" s="107"/>
      <c r="C53" s="108"/>
      <c r="D53" s="107"/>
      <c r="E53" s="107"/>
      <c r="F53" s="107"/>
      <c r="G53" s="109"/>
      <c r="H53" s="110"/>
    </row>
    <row r="54" spans="1:7" ht="15.75">
      <c r="A54" s="100" t="s">
        <v>63</v>
      </c>
      <c r="G54" s="109"/>
    </row>
    <row r="55" spans="1:7" ht="12.75">
      <c r="A55" s="106" t="s">
        <v>45</v>
      </c>
      <c r="G55" s="109"/>
    </row>
    <row r="56" spans="1:7" ht="15.75">
      <c r="A56" s="100" t="s">
        <v>64</v>
      </c>
      <c r="G56" s="109"/>
    </row>
    <row r="57" ht="12.75">
      <c r="G57" s="109"/>
    </row>
    <row r="58" ht="12.75">
      <c r="G58" s="109"/>
    </row>
    <row r="59" ht="12.75">
      <c r="G59" s="109"/>
    </row>
    <row r="60" ht="12.75">
      <c r="G60" s="109"/>
    </row>
    <row r="61" ht="12.75">
      <c r="G61" s="109"/>
    </row>
    <row r="62" ht="12.75">
      <c r="G62" s="109"/>
    </row>
    <row r="63" ht="12.75">
      <c r="G63" s="109"/>
    </row>
    <row r="64" ht="12.75">
      <c r="G64" s="109"/>
    </row>
    <row r="65" ht="12.75">
      <c r="G65" s="109"/>
    </row>
    <row r="66" ht="12.75">
      <c r="G66" s="109"/>
    </row>
    <row r="67" ht="12.75">
      <c r="G67" s="109"/>
    </row>
    <row r="68" ht="12.75">
      <c r="G68" s="109"/>
    </row>
    <row r="69" ht="12.75">
      <c r="G69" s="109"/>
    </row>
    <row r="70" ht="12.75">
      <c r="G70" s="109"/>
    </row>
    <row r="71" ht="12.75">
      <c r="G71" s="109"/>
    </row>
    <row r="72" ht="12.75">
      <c r="G72" s="109"/>
    </row>
    <row r="73" ht="12.75">
      <c r="G73" s="109"/>
    </row>
    <row r="74" ht="12.75">
      <c r="G74" s="109"/>
    </row>
    <row r="75" ht="12.75">
      <c r="G75" s="109"/>
    </row>
    <row r="76" ht="12.75">
      <c r="G76" s="109"/>
    </row>
    <row r="77" ht="12.75">
      <c r="G77" s="109"/>
    </row>
    <row r="78" ht="12.75">
      <c r="G78" s="109"/>
    </row>
    <row r="79" ht="12.75">
      <c r="G79" s="109"/>
    </row>
    <row r="80" ht="12.75">
      <c r="G80" s="109"/>
    </row>
    <row r="81" ht="12.75">
      <c r="G81" s="109"/>
    </row>
    <row r="82" ht="12.75">
      <c r="G82" s="109"/>
    </row>
    <row r="83" ht="12.75">
      <c r="G83" s="109"/>
    </row>
    <row r="84" ht="12.75">
      <c r="G84" s="109"/>
    </row>
    <row r="85" ht="12.75">
      <c r="G85" s="109"/>
    </row>
    <row r="86" ht="12.75">
      <c r="G86" s="109"/>
    </row>
    <row r="87" ht="12.75">
      <c r="G87" s="109"/>
    </row>
    <row r="88" ht="12.75">
      <c r="G88" s="109"/>
    </row>
    <row r="89" ht="12.75">
      <c r="G89" s="109"/>
    </row>
    <row r="90" ht="12.75">
      <c r="G90" s="109"/>
    </row>
    <row r="91" ht="12.75">
      <c r="G91" s="109"/>
    </row>
    <row r="92" ht="12.75">
      <c r="G92" s="109"/>
    </row>
    <row r="93" ht="12.75">
      <c r="G93" s="109"/>
    </row>
    <row r="94" ht="12.75">
      <c r="G94" s="109"/>
    </row>
    <row r="95" ht="12.75">
      <c r="G95" s="109"/>
    </row>
    <row r="96" ht="12.75">
      <c r="G96" s="109"/>
    </row>
    <row r="97" ht="12.75">
      <c r="G97" s="109"/>
    </row>
    <row r="98" ht="12.75">
      <c r="G98" s="109"/>
    </row>
    <row r="99" ht="12.75">
      <c r="G99" s="109"/>
    </row>
    <row r="100" ht="12.75">
      <c r="G100" s="109"/>
    </row>
    <row r="101" ht="12.75">
      <c r="G101" s="109"/>
    </row>
    <row r="102" ht="12.75">
      <c r="G102" s="109"/>
    </row>
    <row r="103" ht="12.75">
      <c r="G103" s="109"/>
    </row>
    <row r="104" ht="12.75">
      <c r="G104" s="109"/>
    </row>
    <row r="105" ht="12.75">
      <c r="G105" s="109"/>
    </row>
    <row r="106" ht="12.75">
      <c r="G106" s="109"/>
    </row>
    <row r="107" ht="12.75">
      <c r="G107" s="109"/>
    </row>
    <row r="108" ht="12.75">
      <c r="G108" s="109"/>
    </row>
    <row r="109" ht="12.75">
      <c r="G109" s="109"/>
    </row>
    <row r="110" ht="12.75">
      <c r="G110" s="109"/>
    </row>
    <row r="111" ht="12.75">
      <c r="G111" s="109"/>
    </row>
    <row r="112" ht="12.75">
      <c r="G112" s="109"/>
    </row>
    <row r="113" ht="12.75">
      <c r="G113" s="109"/>
    </row>
    <row r="114" ht="12.75">
      <c r="G114" s="109"/>
    </row>
    <row r="115" ht="12.75">
      <c r="G115" s="109"/>
    </row>
    <row r="116" ht="12.75">
      <c r="G116" s="109"/>
    </row>
    <row r="117" ht="12.75">
      <c r="G117" s="109"/>
    </row>
    <row r="118" ht="12.75">
      <c r="G118" s="109"/>
    </row>
    <row r="119" ht="12.75">
      <c r="G119" s="109"/>
    </row>
    <row r="120" ht="12.75">
      <c r="G120" s="109"/>
    </row>
    <row r="121" ht="12.75">
      <c r="G121" s="109"/>
    </row>
    <row r="122" ht="12.75">
      <c r="G122" s="109"/>
    </row>
    <row r="123" ht="12.75">
      <c r="G123" s="109"/>
    </row>
    <row r="124" ht="12.75">
      <c r="G124" s="109"/>
    </row>
    <row r="125" ht="12.75">
      <c r="G125" s="109"/>
    </row>
    <row r="126" ht="12.75">
      <c r="G126" s="109"/>
    </row>
    <row r="127" ht="12.75">
      <c r="G127" s="109"/>
    </row>
    <row r="128" ht="12.75">
      <c r="G128" s="109"/>
    </row>
    <row r="129" ht="12.75">
      <c r="G129" s="109"/>
    </row>
    <row r="130" ht="12.75">
      <c r="G130" s="109"/>
    </row>
    <row r="131" ht="12.75">
      <c r="G131" s="109"/>
    </row>
    <row r="132" ht="12.75">
      <c r="G132" s="109"/>
    </row>
    <row r="133" ht="12.75">
      <c r="G133" s="109"/>
    </row>
    <row r="134" ht="12.75">
      <c r="G134" s="109"/>
    </row>
    <row r="135" ht="12.75">
      <c r="G135" s="109"/>
    </row>
    <row r="136" ht="12.75">
      <c r="G136" s="109"/>
    </row>
    <row r="137" ht="12.75">
      <c r="G137" s="109"/>
    </row>
    <row r="138" ht="12.75">
      <c r="G138" s="109"/>
    </row>
    <row r="139" ht="12.75">
      <c r="G139" s="109"/>
    </row>
    <row r="140" ht="12.75">
      <c r="G140" s="109"/>
    </row>
    <row r="141" ht="12.75">
      <c r="G141" s="109"/>
    </row>
    <row r="142" ht="12.75">
      <c r="G142" s="109"/>
    </row>
  </sheetData>
  <mergeCells count="1">
    <mergeCell ref="A2:G2"/>
  </mergeCells>
  <printOptions/>
  <pageMargins left="0.75" right="0.75" top="0.71" bottom="0.52" header="0.36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Youngren</dc:creator>
  <cp:keywords/>
  <dc:description/>
  <cp:lastModifiedBy>Budget</cp:lastModifiedBy>
  <dcterms:created xsi:type="dcterms:W3CDTF">2007-05-31T19:06:21Z</dcterms:created>
  <dcterms:modified xsi:type="dcterms:W3CDTF">2007-05-31T19:21:20Z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