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Form C" sheetId="1" r:id="rId1"/>
  </sheets>
  <definedNames>
    <definedName name="_xlnm.Print_Area" localSheetId="0">'Form C'!$A$1:$G$42</definedName>
  </definedNames>
  <calcPr fullCalcOnLoad="1"/>
</workbook>
</file>

<file path=xl/sharedStrings.xml><?xml version="1.0" encoding="utf-8"?>
<sst xmlns="http://schemas.openxmlformats.org/spreadsheetml/2006/main" count="54" uniqueCount="52">
  <si>
    <t>Non-CX Financial Plan</t>
  </si>
  <si>
    <t>Fund Name: Road Fund</t>
  </si>
  <si>
    <t>Fund Number: 103</t>
  </si>
  <si>
    <t>Prepared by:  Greg Scharrer, Budget and Technology Manager</t>
  </si>
  <si>
    <t>Date Prepared:  April 24, 2007</t>
  </si>
  <si>
    <t>Category</t>
  </si>
  <si>
    <t xml:space="preserve">2007 Revised  </t>
  </si>
  <si>
    <t>2007 Estimated</t>
  </si>
  <si>
    <t>Estimated-Adopted Change</t>
  </si>
  <si>
    <t>Explanation of Change</t>
  </si>
  <si>
    <t xml:space="preserve">Beginning Fund Balance </t>
  </si>
  <si>
    <t>Revenues</t>
  </si>
  <si>
    <t xml:space="preserve">  Property Tax</t>
  </si>
  <si>
    <t>East Renton PAA restoration</t>
  </si>
  <si>
    <t xml:space="preserve">  Gas Taxes</t>
  </si>
  <si>
    <t>Updated WSDOT projection (March 2007)</t>
  </si>
  <si>
    <t xml:space="preserve">  Reimbursable Fees for Service</t>
  </si>
  <si>
    <t>Encumbrance auto carryover for reimbursable contacts</t>
  </si>
  <si>
    <t xml:space="preserve">  Sale of Assets</t>
  </si>
  <si>
    <t>2006 land sales carried forward for sale anticipated in 2007</t>
  </si>
  <si>
    <t>FEMA and FHWA storm grants collectible in 2007.</t>
  </si>
  <si>
    <t xml:space="preserve">  Other Revenues</t>
  </si>
  <si>
    <t>State Timber tax loss offset by interest earnings increase.</t>
  </si>
  <si>
    <t>Total Revenues</t>
  </si>
  <si>
    <t>Expenditures</t>
  </si>
  <si>
    <t xml:space="preserve">  Roads Operating Base (730)</t>
  </si>
  <si>
    <t>Underexpenditure</t>
  </si>
  <si>
    <t xml:space="preserve">  Surface Water Utility Payment</t>
  </si>
  <si>
    <t xml:space="preserve">  Traffic Enforcement Payment to Sheriff</t>
  </si>
  <si>
    <t xml:space="preserve">  Regional Stormwater Disposal Program (726)</t>
  </si>
  <si>
    <t xml:space="preserve">  Previous Year Encumbrance Carryover</t>
  </si>
  <si>
    <t xml:space="preserve">  1st Quarter Omnibus</t>
  </si>
  <si>
    <t xml:space="preserve">  2nd Quarter Corrections Ordinance</t>
  </si>
  <si>
    <t>Total Expenditures</t>
  </si>
  <si>
    <t>Estimated Underexpenditure</t>
  </si>
  <si>
    <t>Other Fund Transactions</t>
  </si>
  <si>
    <t xml:space="preserve">  CIP Fund Contribution (724)</t>
  </si>
  <si>
    <t>Total Other Fund Transactions</t>
  </si>
  <si>
    <t>Ending Fund Balance</t>
  </si>
  <si>
    <t>Designations and Reserves</t>
  </si>
  <si>
    <t xml:space="preserve">  Reserve for 2006 Storm Work in 2007 </t>
  </si>
  <si>
    <t>Total Designations and Reserves</t>
  </si>
  <si>
    <t>Ending Undesignated Fund Balance</t>
  </si>
  <si>
    <t>Target Fund Balance</t>
  </si>
  <si>
    <t>Financial Plan Notes:</t>
  </si>
  <si>
    <r>
      <t>1</t>
    </r>
    <r>
      <rPr>
        <sz val="10"/>
        <rFont val="Times New Roman"/>
        <family val="1"/>
      </rPr>
      <t xml:space="preserve"> Actuals are taken from ARMS 14th Month or 2006 CAFR</t>
    </r>
  </si>
  <si>
    <r>
      <t>2</t>
    </r>
    <r>
      <rPr>
        <sz val="10"/>
        <rFont val="Times New Roman"/>
        <family val="1"/>
      </rPr>
      <t xml:space="preserve"> Adopted is taken form 2007 Adopted Budget Book</t>
    </r>
  </si>
  <si>
    <r>
      <t xml:space="preserve">2006 Actual </t>
    </r>
    <r>
      <rPr>
        <b/>
        <vertAlign val="superscript"/>
        <sz val="12"/>
        <rFont val="Times New Roman"/>
        <family val="1"/>
      </rPr>
      <t>1</t>
    </r>
  </si>
  <si>
    <r>
      <t>2007 Adopted</t>
    </r>
    <r>
      <rPr>
        <b/>
        <vertAlign val="superscript"/>
        <sz val="12"/>
        <rFont val="Times New Roman"/>
        <family val="1"/>
      </rPr>
      <t>2</t>
    </r>
  </si>
  <si>
    <r>
      <t xml:space="preserve">  Grants</t>
    </r>
    <r>
      <rPr>
        <vertAlign val="superscript"/>
        <sz val="12"/>
        <rFont val="Times New Roman"/>
        <family val="1"/>
      </rPr>
      <t>3</t>
    </r>
  </si>
  <si>
    <t>Finance Charge and Central rate corrections</t>
  </si>
  <si>
    <r>
      <t xml:space="preserve">3 </t>
    </r>
    <r>
      <rPr>
        <sz val="10"/>
        <rFont val="Times New Roman"/>
        <family val="1"/>
      </rPr>
      <t xml:space="preserve"> The Road Services Division is currently meeting with federal representatives to determine the size of federal grants that will be awarded the county.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</si>
</sst>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?_);_(@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164" fontId="3" fillId="0" borderId="15" xfId="15" applyNumberFormat="1" applyFont="1" applyFill="1" applyBorder="1" applyAlignment="1">
      <alignment/>
    </xf>
    <xf numFmtId="164" fontId="13" fillId="0" borderId="1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13" fillId="0" borderId="13" xfId="15" applyNumberFormat="1" applyFont="1" applyBorder="1" applyAlignment="1">
      <alignment/>
    </xf>
    <xf numFmtId="164" fontId="13" fillId="0" borderId="11" xfId="15" applyNumberFormat="1" applyFont="1" applyBorder="1" applyAlignment="1">
      <alignment wrapText="1"/>
    </xf>
    <xf numFmtId="164" fontId="3" fillId="0" borderId="0" xfId="15" applyNumberFormat="1" applyFont="1" applyFill="1" applyBorder="1" applyAlignment="1">
      <alignment/>
    </xf>
    <xf numFmtId="164" fontId="12" fillId="0" borderId="11" xfId="15" applyNumberFormat="1" applyFont="1" applyBorder="1" applyAlignment="1">
      <alignment wrapText="1"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12" fillId="0" borderId="10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2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12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13" fillId="0" borderId="12" xfId="15" applyNumberFormat="1" applyFont="1" applyBorder="1" applyAlignment="1">
      <alignment/>
    </xf>
    <xf numFmtId="164" fontId="3" fillId="0" borderId="1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164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9" xfId="15" applyNumberFormat="1" applyFont="1" applyFill="1" applyBorder="1" applyAlignment="1">
      <alignment/>
    </xf>
    <xf numFmtId="164" fontId="13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 horizontal="right"/>
    </xf>
    <xf numFmtId="164" fontId="13" fillId="0" borderId="1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Fill="1" applyAlignment="1">
      <alignment horizontal="left"/>
      <protection/>
    </xf>
    <xf numFmtId="37" fontId="13" fillId="0" borderId="0" xfId="21" applyFont="1" applyFill="1" applyBorder="1">
      <alignment/>
      <protection/>
    </xf>
    <xf numFmtId="37" fontId="8" fillId="0" borderId="0" xfId="21" applyFont="1" applyFill="1" applyBorder="1">
      <alignment/>
      <protection/>
    </xf>
    <xf numFmtId="0" fontId="13" fillId="0" borderId="0" xfId="0" applyFont="1" applyFill="1" applyAlignment="1">
      <alignment/>
    </xf>
    <xf numFmtId="37" fontId="13" fillId="0" borderId="0" xfId="21" applyFont="1" applyBorder="1">
      <alignment/>
      <protection/>
    </xf>
    <xf numFmtId="0" fontId="13" fillId="0" borderId="0" xfId="0" applyFon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7" fontId="8" fillId="0" borderId="0" xfId="21" applyFont="1" applyFill="1" applyBorder="1" applyAlignment="1" quotePrefix="1">
      <alignment horizontal="left"/>
      <protection/>
    </xf>
    <xf numFmtId="0" fontId="13" fillId="0" borderId="0" xfId="0" applyFont="1" applyBorder="1" applyAlignment="1">
      <alignment/>
    </xf>
    <xf numFmtId="37" fontId="15" fillId="0" borderId="0" xfId="21" applyFont="1" applyFill="1" applyBorder="1" applyAlignment="1">
      <alignment horizontal="left"/>
      <protection/>
    </xf>
    <xf numFmtId="0" fontId="8" fillId="0" borderId="0" xfId="0" applyFont="1" applyFill="1" applyBorder="1" applyAlignment="1" quotePrefix="1">
      <alignment horizontal="left"/>
    </xf>
    <xf numFmtId="37" fontId="8" fillId="0" borderId="0" xfId="21" applyFont="1" applyFill="1" applyBorder="1">
      <alignment/>
      <protection/>
    </xf>
    <xf numFmtId="0" fontId="1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7" fontId="7" fillId="0" borderId="0" xfId="21" applyFont="1" applyFill="1" applyBorder="1">
      <alignment/>
      <protection/>
    </xf>
    <xf numFmtId="37" fontId="3" fillId="0" borderId="0" xfId="21" applyFont="1" applyFill="1" applyBorder="1">
      <alignment/>
      <protection/>
    </xf>
    <xf numFmtId="37" fontId="3" fillId="0" borderId="0" xfId="21" applyFont="1" applyBorder="1">
      <alignment/>
      <protection/>
    </xf>
    <xf numFmtId="0" fontId="13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16">
      <selection activeCell="A27" sqref="A27:IV27"/>
    </sheetView>
  </sheetViews>
  <sheetFormatPr defaultColWidth="9.140625" defaultRowHeight="12.75"/>
  <cols>
    <col min="1" max="1" width="43.7109375" style="111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6" t="s">
        <v>0</v>
      </c>
      <c r="B2" s="116"/>
      <c r="C2" s="116"/>
      <c r="D2" s="116"/>
      <c r="E2" s="116"/>
      <c r="F2" s="116"/>
      <c r="G2" s="116"/>
      <c r="H2" s="6"/>
    </row>
    <row r="3" spans="1:8" s="7" customFormat="1" ht="19.5" customHeight="1">
      <c r="A3" s="8" t="s">
        <v>1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3</v>
      </c>
      <c r="B5" s="10"/>
      <c r="C5" s="10"/>
      <c r="D5" s="10"/>
      <c r="E5" s="10"/>
      <c r="F5" s="15"/>
      <c r="G5" s="11" t="s">
        <v>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5</v>
      </c>
      <c r="B7" s="21" t="s">
        <v>47</v>
      </c>
      <c r="C7" s="22" t="s">
        <v>48</v>
      </c>
      <c r="D7" s="23" t="s">
        <v>6</v>
      </c>
      <c r="E7" s="24" t="s">
        <v>7</v>
      </c>
      <c r="F7" s="25" t="s">
        <v>8</v>
      </c>
      <c r="G7" s="26" t="s">
        <v>9</v>
      </c>
      <c r="H7" s="27"/>
    </row>
    <row r="8" spans="1:9" s="37" customFormat="1" ht="15.75">
      <c r="A8" s="29" t="s">
        <v>10</v>
      </c>
      <c r="B8" s="30">
        <v>1851577</v>
      </c>
      <c r="C8" s="31">
        <v>3121464</v>
      </c>
      <c r="D8" s="31">
        <f>B32</f>
        <v>-1144690</v>
      </c>
      <c r="E8" s="32">
        <f>B32</f>
        <v>-1144690</v>
      </c>
      <c r="F8" s="33"/>
      <c r="G8" s="34"/>
      <c r="H8" s="35"/>
      <c r="I8" s="36"/>
    </row>
    <row r="9" spans="1:9" s="46" customFormat="1" ht="15.75">
      <c r="A9" s="38" t="s">
        <v>11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12</v>
      </c>
      <c r="B10" s="39">
        <v>74956143</v>
      </c>
      <c r="C10" s="40">
        <v>76949450</v>
      </c>
      <c r="D10" s="40">
        <v>77715752</v>
      </c>
      <c r="E10" s="40">
        <v>77715752</v>
      </c>
      <c r="F10" s="48">
        <f aca="true" t="shared" si="0" ref="F10:F16">+E10-C10</f>
        <v>766302</v>
      </c>
      <c r="G10" s="49" t="s">
        <v>13</v>
      </c>
      <c r="H10" s="44"/>
      <c r="I10" s="45"/>
    </row>
    <row r="11" spans="1:9" s="46" customFormat="1" ht="15.75">
      <c r="A11" s="47" t="s">
        <v>14</v>
      </c>
      <c r="B11" s="39">
        <v>15297927</v>
      </c>
      <c r="C11" s="40">
        <v>16442319</v>
      </c>
      <c r="D11" s="40">
        <v>16429099</v>
      </c>
      <c r="E11" s="40">
        <v>16429099</v>
      </c>
      <c r="F11" s="48">
        <f t="shared" si="0"/>
        <v>-13220</v>
      </c>
      <c r="G11" s="49" t="s">
        <v>15</v>
      </c>
      <c r="H11" s="44"/>
      <c r="I11" s="45"/>
    </row>
    <row r="12" spans="1:9" s="46" customFormat="1" ht="15.75">
      <c r="A12" s="47" t="s">
        <v>16</v>
      </c>
      <c r="B12" s="39">
        <v>13057605</v>
      </c>
      <c r="C12" s="40">
        <v>13315946</v>
      </c>
      <c r="D12" s="40">
        <v>13440243</v>
      </c>
      <c r="E12" s="40">
        <v>13440243</v>
      </c>
      <c r="F12" s="48">
        <f t="shared" si="0"/>
        <v>124297</v>
      </c>
      <c r="G12" s="49" t="s">
        <v>17</v>
      </c>
      <c r="H12" s="44"/>
      <c r="I12" s="45"/>
    </row>
    <row r="13" spans="1:9" s="46" customFormat="1" ht="15.75">
      <c r="A13" s="47" t="s">
        <v>18</v>
      </c>
      <c r="B13" s="39">
        <v>1543</v>
      </c>
      <c r="C13" s="40">
        <v>3721250</v>
      </c>
      <c r="D13" s="40">
        <f>C13</f>
        <v>3721250</v>
      </c>
      <c r="E13" s="40">
        <v>4564087</v>
      </c>
      <c r="F13" s="48">
        <f t="shared" si="0"/>
        <v>842837</v>
      </c>
      <c r="G13" s="49" t="s">
        <v>19</v>
      </c>
      <c r="H13" s="44"/>
      <c r="I13" s="45"/>
    </row>
    <row r="14" spans="1:9" s="46" customFormat="1" ht="18.75">
      <c r="A14" s="47" t="s">
        <v>49</v>
      </c>
      <c r="B14" s="39">
        <v>25590</v>
      </c>
      <c r="C14" s="40">
        <v>260358</v>
      </c>
      <c r="D14" s="40">
        <v>6854192</v>
      </c>
      <c r="E14" s="40">
        <v>6854192</v>
      </c>
      <c r="F14" s="48">
        <f t="shared" si="0"/>
        <v>6593834</v>
      </c>
      <c r="G14" s="49" t="s">
        <v>20</v>
      </c>
      <c r="H14" s="44"/>
      <c r="I14" s="45"/>
    </row>
    <row r="15" spans="1:9" s="46" customFormat="1" ht="15.75">
      <c r="A15" s="47" t="s">
        <v>21</v>
      </c>
      <c r="B15" s="39">
        <f>105816708-B10-B11-B12-B13-B14</f>
        <v>2477900</v>
      </c>
      <c r="C15" s="40">
        <v>2352579</v>
      </c>
      <c r="D15" s="40">
        <v>2385992</v>
      </c>
      <c r="E15" s="40">
        <v>2385992</v>
      </c>
      <c r="F15" s="48">
        <f t="shared" si="0"/>
        <v>33413</v>
      </c>
      <c r="G15" s="49" t="s">
        <v>22</v>
      </c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 t="shared" si="0"/>
        <v>0</v>
      </c>
      <c r="G16" s="49"/>
      <c r="H16" s="44"/>
      <c r="I16" s="45"/>
    </row>
    <row r="17" spans="1:9" s="37" customFormat="1" ht="15.75">
      <c r="A17" s="29" t="s">
        <v>23</v>
      </c>
      <c r="B17" s="30">
        <f>SUM(B9:B16)</f>
        <v>105816708</v>
      </c>
      <c r="C17" s="30">
        <f>SUM(C10:C16)</f>
        <v>113041902</v>
      </c>
      <c r="D17" s="30">
        <f>SUM(D10:D16)</f>
        <v>120546528</v>
      </c>
      <c r="E17" s="30">
        <f>SUM(E10:E16)</f>
        <v>121389365</v>
      </c>
      <c r="F17" s="30">
        <f>SUM(F10:F16)</f>
        <v>8347463</v>
      </c>
      <c r="G17" s="50"/>
      <c r="H17" s="35"/>
      <c r="I17" s="36"/>
    </row>
    <row r="18" spans="1:9" s="46" customFormat="1" ht="15.75">
      <c r="A18" s="38" t="s">
        <v>24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47" t="s">
        <v>25</v>
      </c>
      <c r="B19" s="39">
        <v>-68177537</v>
      </c>
      <c r="C19" s="40">
        <v>-67654177</v>
      </c>
      <c r="D19" s="40">
        <v>-67654177</v>
      </c>
      <c r="E19" s="40">
        <f>-67654177+793998</f>
        <v>-66860179</v>
      </c>
      <c r="F19" s="48">
        <f aca="true" t="shared" si="1" ref="F19:F25">+E19-C19</f>
        <v>793998</v>
      </c>
      <c r="G19" s="49" t="s">
        <v>26</v>
      </c>
      <c r="H19" s="44"/>
      <c r="I19" s="45"/>
    </row>
    <row r="20" spans="1:9" s="46" customFormat="1" ht="15.75">
      <c r="A20" s="47" t="s">
        <v>27</v>
      </c>
      <c r="B20" s="39">
        <v>-3603005</v>
      </c>
      <c r="C20" s="40">
        <v>-3847845</v>
      </c>
      <c r="D20" s="40">
        <v>-3847845</v>
      </c>
      <c r="E20" s="40">
        <v>-3847845</v>
      </c>
      <c r="F20" s="48">
        <f t="shared" si="1"/>
        <v>0</v>
      </c>
      <c r="G20" s="53"/>
      <c r="H20" s="44"/>
      <c r="I20" s="45"/>
    </row>
    <row r="21" spans="1:9" s="46" customFormat="1" ht="15.75">
      <c r="A21" s="47" t="s">
        <v>28</v>
      </c>
      <c r="B21" s="39">
        <v>-3391015</v>
      </c>
      <c r="C21" s="40">
        <v>-3551775</v>
      </c>
      <c r="D21" s="40">
        <v>-3551775</v>
      </c>
      <c r="E21" s="40">
        <v>-3551775</v>
      </c>
      <c r="F21" s="48">
        <f t="shared" si="1"/>
        <v>0</v>
      </c>
      <c r="G21" s="53"/>
      <c r="H21" s="44"/>
      <c r="I21" s="45"/>
    </row>
    <row r="22" spans="1:9" s="46" customFormat="1" ht="15.75">
      <c r="A22" s="47" t="s">
        <v>29</v>
      </c>
      <c r="B22" s="39">
        <v>-406696</v>
      </c>
      <c r="C22" s="40">
        <v>-531218</v>
      </c>
      <c r="D22" s="40">
        <v>-531218</v>
      </c>
      <c r="E22" s="40">
        <v>-531218</v>
      </c>
      <c r="F22" s="48">
        <f t="shared" si="1"/>
        <v>0</v>
      </c>
      <c r="G22" s="53"/>
      <c r="H22" s="44"/>
      <c r="I22" s="45"/>
    </row>
    <row r="23" spans="1:9" s="46" customFormat="1" ht="15.75">
      <c r="A23" s="47" t="s">
        <v>30</v>
      </c>
      <c r="B23" s="39"/>
      <c r="C23" s="40"/>
      <c r="D23" s="40">
        <v>-3814779</v>
      </c>
      <c r="E23" s="40">
        <v>-3814779</v>
      </c>
      <c r="F23" s="48">
        <f t="shared" si="1"/>
        <v>-3814779</v>
      </c>
      <c r="G23" s="53"/>
      <c r="H23" s="44"/>
      <c r="I23" s="45"/>
    </row>
    <row r="24" spans="1:9" s="46" customFormat="1" ht="15.75">
      <c r="A24" s="47" t="s">
        <v>31</v>
      </c>
      <c r="B24" s="39"/>
      <c r="C24" s="40"/>
      <c r="D24" s="39"/>
      <c r="E24" s="40">
        <v>-238244</v>
      </c>
      <c r="F24" s="48">
        <f t="shared" si="1"/>
        <v>-238244</v>
      </c>
      <c r="G24" s="53" t="s">
        <v>13</v>
      </c>
      <c r="H24" s="44"/>
      <c r="I24" s="45"/>
    </row>
    <row r="25" spans="1:9" s="46" customFormat="1" ht="15.75">
      <c r="A25" s="47" t="s">
        <v>32</v>
      </c>
      <c r="B25" s="39"/>
      <c r="C25" s="40"/>
      <c r="D25" s="39"/>
      <c r="E25" s="40">
        <f>-121291-110480</f>
        <v>-231771</v>
      </c>
      <c r="F25" s="48">
        <f t="shared" si="1"/>
        <v>-231771</v>
      </c>
      <c r="G25" s="53" t="s">
        <v>50</v>
      </c>
      <c r="H25" s="44"/>
      <c r="I25" s="45"/>
    </row>
    <row r="26" spans="1:9" s="46" customFormat="1" ht="15.75">
      <c r="A26" s="47"/>
      <c r="B26" s="39"/>
      <c r="C26" s="40"/>
      <c r="D26" s="39"/>
      <c r="E26" s="54"/>
      <c r="F26" s="48"/>
      <c r="G26" s="55"/>
      <c r="H26" s="44"/>
      <c r="I26" s="45"/>
    </row>
    <row r="27" spans="1:9" s="37" customFormat="1" ht="15.75">
      <c r="A27" s="56" t="s">
        <v>33</v>
      </c>
      <c r="B27" s="57">
        <f>SUM(B19:B26)</f>
        <v>-75578253</v>
      </c>
      <c r="C27" s="57">
        <f>SUM(C19:C26)</f>
        <v>-75585015</v>
      </c>
      <c r="D27" s="57">
        <f>SUM(D19:D26)</f>
        <v>-79399794</v>
      </c>
      <c r="E27" s="57">
        <f>SUM(E19:E26)</f>
        <v>-79075811</v>
      </c>
      <c r="F27" s="58">
        <f>+E27-C27</f>
        <v>-3490796</v>
      </c>
      <c r="G27" s="59"/>
      <c r="H27" s="35"/>
      <c r="I27" s="36"/>
    </row>
    <row r="28" spans="1:9" s="46" customFormat="1" ht="15.75">
      <c r="A28" s="60" t="s">
        <v>34</v>
      </c>
      <c r="B28" s="61"/>
      <c r="C28" s="62">
        <f>-C27*0.01</f>
        <v>755850.15</v>
      </c>
      <c r="D28" s="62">
        <f>-D27*0.01</f>
        <v>793997.9400000001</v>
      </c>
      <c r="E28" s="62"/>
      <c r="F28" s="63"/>
      <c r="G28" s="64"/>
      <c r="H28" s="44"/>
      <c r="I28" s="45"/>
    </row>
    <row r="29" spans="1:9" s="46" customFormat="1" ht="15.75">
      <c r="A29" s="65" t="s">
        <v>35</v>
      </c>
      <c r="B29" s="66"/>
      <c r="C29" s="39"/>
      <c r="D29" s="39"/>
      <c r="E29" s="39"/>
      <c r="F29" s="51"/>
      <c r="G29" s="67"/>
      <c r="H29" s="44"/>
      <c r="I29" s="45"/>
    </row>
    <row r="30" spans="1:9" s="46" customFormat="1" ht="15.75">
      <c r="A30" s="47" t="s">
        <v>36</v>
      </c>
      <c r="B30" s="68">
        <v>-33234722</v>
      </c>
      <c r="C30" s="39">
        <v>-39399968</v>
      </c>
      <c r="D30" s="39">
        <v>-39399968</v>
      </c>
      <c r="E30" s="39">
        <v>-39399968</v>
      </c>
      <c r="F30" s="51"/>
      <c r="G30" s="67"/>
      <c r="H30" s="44"/>
      <c r="I30" s="45"/>
    </row>
    <row r="31" spans="1:9" s="46" customFormat="1" ht="15.75">
      <c r="A31" s="38" t="s">
        <v>37</v>
      </c>
      <c r="B31" s="68">
        <f>SUM(B30:B30)</f>
        <v>-33234722</v>
      </c>
      <c r="C31" s="68">
        <f>SUM(C30:C30)</f>
        <v>-39399968</v>
      </c>
      <c r="D31" s="68">
        <f>SUM(D30:D30)</f>
        <v>-39399968</v>
      </c>
      <c r="E31" s="68">
        <f>SUM(E30:E30)</f>
        <v>-39399968</v>
      </c>
      <c r="F31" s="51"/>
      <c r="G31" s="67"/>
      <c r="H31" s="44"/>
      <c r="I31" s="45"/>
    </row>
    <row r="32" spans="1:102" s="73" customFormat="1" ht="15.75">
      <c r="A32" s="29" t="s">
        <v>38</v>
      </c>
      <c r="B32" s="69">
        <f>+B8+B17+B27+B31</f>
        <v>-1144690</v>
      </c>
      <c r="C32" s="70">
        <f>C8+C17+C27+C28+C31</f>
        <v>1934233.1499999985</v>
      </c>
      <c r="D32" s="70">
        <f>D8+D17+D27+D28+D31</f>
        <v>1396073.9399999976</v>
      </c>
      <c r="E32" s="70">
        <f>E8+E17+E27+E28+E31</f>
        <v>1768896</v>
      </c>
      <c r="F32" s="63"/>
      <c r="G32" s="71"/>
      <c r="H32" s="44"/>
      <c r="I32" s="44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</row>
    <row r="33" spans="1:9" s="46" customFormat="1" ht="15.75">
      <c r="A33" s="65" t="s">
        <v>39</v>
      </c>
      <c r="B33" s="39"/>
      <c r="C33" s="40"/>
      <c r="D33" s="40"/>
      <c r="E33" s="54"/>
      <c r="F33" s="74"/>
      <c r="G33" s="75"/>
      <c r="H33" s="76"/>
      <c r="I33" s="45"/>
    </row>
    <row r="34" spans="1:9" s="46" customFormat="1" ht="15.75">
      <c r="A34" s="47" t="s">
        <v>30</v>
      </c>
      <c r="B34" s="39">
        <v>-3814779</v>
      </c>
      <c r="C34" s="40"/>
      <c r="D34" s="40"/>
      <c r="E34" s="54"/>
      <c r="F34" s="51"/>
      <c r="G34" s="75"/>
      <c r="H34" s="76"/>
      <c r="I34" s="45"/>
    </row>
    <row r="35" spans="1:9" s="46" customFormat="1" ht="15.75">
      <c r="A35" s="47" t="s">
        <v>40</v>
      </c>
      <c r="B35" s="39"/>
      <c r="C35" s="40"/>
      <c r="D35" s="39"/>
      <c r="E35" s="54">
        <v>-1750000</v>
      </c>
      <c r="F35" s="48"/>
      <c r="G35" s="75"/>
      <c r="H35" s="76"/>
      <c r="I35" s="45"/>
    </row>
    <row r="36" spans="1:9" s="37" customFormat="1" ht="15.75">
      <c r="A36" s="65" t="s">
        <v>41</v>
      </c>
      <c r="B36" s="77">
        <f>SUM(B33:B34)</f>
        <v>-3814779</v>
      </c>
      <c r="C36" s="78">
        <f>SUM(C33:C34)</f>
        <v>0</v>
      </c>
      <c r="D36" s="78">
        <f>SUM(D33:D34)</f>
        <v>0</v>
      </c>
      <c r="E36" s="79">
        <f>SUM(E33:E35)</f>
        <v>-1750000</v>
      </c>
      <c r="F36" s="58"/>
      <c r="G36" s="80"/>
      <c r="H36" s="81"/>
      <c r="I36" s="36"/>
    </row>
    <row r="37" spans="1:9" s="37" customFormat="1" ht="15.75">
      <c r="A37" s="29" t="s">
        <v>42</v>
      </c>
      <c r="B37" s="30">
        <f>+B32+B36</f>
        <v>-4959469</v>
      </c>
      <c r="C37" s="31">
        <f>+C32+C36</f>
        <v>1934233.1499999985</v>
      </c>
      <c r="D37" s="31">
        <f>+D32+D36</f>
        <v>1396073.9399999976</v>
      </c>
      <c r="E37" s="31">
        <f>E8+E17+E27+E31+E36</f>
        <v>18896</v>
      </c>
      <c r="F37" s="82"/>
      <c r="G37" s="83"/>
      <c r="H37" s="35"/>
      <c r="I37" s="36"/>
    </row>
    <row r="38" spans="1:9" s="46" customFormat="1" ht="16.5" thickBot="1">
      <c r="A38" s="84" t="s">
        <v>43</v>
      </c>
      <c r="B38" s="85">
        <f>B17*0.015</f>
        <v>1587250.6199999999</v>
      </c>
      <c r="C38" s="85">
        <f>C17*0.015</f>
        <v>1695628.53</v>
      </c>
      <c r="D38" s="85">
        <f>D17*0.015</f>
        <v>1808197.92</v>
      </c>
      <c r="E38" s="85">
        <f>E17*0.015</f>
        <v>1820840.4749999999</v>
      </c>
      <c r="F38" s="86"/>
      <c r="G38" s="87"/>
      <c r="H38" s="88"/>
      <c r="I38" s="45"/>
    </row>
    <row r="39" spans="1:8" s="94" customFormat="1" ht="13.5" customHeight="1">
      <c r="A39" s="89" t="s">
        <v>44</v>
      </c>
      <c r="B39" s="90"/>
      <c r="C39" s="91"/>
      <c r="D39" s="90"/>
      <c r="E39" s="90"/>
      <c r="F39" s="92"/>
      <c r="G39" s="93"/>
      <c r="H39" s="93"/>
    </row>
    <row r="40" spans="1:8" s="94" customFormat="1" ht="14.25" customHeight="1">
      <c r="A40" s="95" t="s">
        <v>45</v>
      </c>
      <c r="B40" s="96"/>
      <c r="C40" s="97"/>
      <c r="D40" s="96"/>
      <c r="E40" s="90"/>
      <c r="F40" s="90"/>
      <c r="G40" s="98"/>
      <c r="H40" s="98"/>
    </row>
    <row r="41" spans="1:8" s="94" customFormat="1" ht="14.25" customHeight="1">
      <c r="A41" s="99" t="s">
        <v>46</v>
      </c>
      <c r="B41" s="96"/>
      <c r="C41" s="100"/>
      <c r="D41" s="96"/>
      <c r="E41" s="90"/>
      <c r="F41" s="90"/>
      <c r="G41" s="98"/>
      <c r="H41" s="98"/>
    </row>
    <row r="42" spans="1:8" s="94" customFormat="1" ht="14.25" customHeight="1">
      <c r="A42" s="95" t="s">
        <v>51</v>
      </c>
      <c r="B42" s="90"/>
      <c r="C42" s="101"/>
      <c r="D42" s="90"/>
      <c r="E42" s="90"/>
      <c r="F42" s="90"/>
      <c r="G42" s="102"/>
      <c r="H42" s="98"/>
    </row>
    <row r="43" spans="1:8" s="46" customFormat="1" ht="15" customHeight="1">
      <c r="A43" s="92"/>
      <c r="B43" s="103"/>
      <c r="C43" s="104"/>
      <c r="D43" s="103"/>
      <c r="E43" s="105"/>
      <c r="F43" s="105"/>
      <c r="G43" s="93"/>
      <c r="H43" s="106"/>
    </row>
    <row r="44" spans="1:8" s="46" customFormat="1" ht="15.75">
      <c r="A44" s="107"/>
      <c r="B44" s="108"/>
      <c r="C44" s="109"/>
      <c r="D44" s="108"/>
      <c r="E44" s="108"/>
      <c r="F44" s="108"/>
      <c r="G44" s="98"/>
      <c r="H44" s="72"/>
    </row>
    <row r="45" spans="1:8" s="46" customFormat="1" ht="15.75">
      <c r="A45" s="110"/>
      <c r="B45" s="108"/>
      <c r="C45" s="109"/>
      <c r="D45" s="108"/>
      <c r="E45" s="108"/>
      <c r="F45" s="108"/>
      <c r="G45" s="98"/>
      <c r="H45" s="72"/>
    </row>
    <row r="46" spans="1:8" s="46" customFormat="1" ht="15.75">
      <c r="A46" s="110"/>
      <c r="B46" s="108"/>
      <c r="C46" s="109"/>
      <c r="D46" s="108"/>
      <c r="E46" s="108"/>
      <c r="F46" s="108"/>
      <c r="G46" s="98"/>
      <c r="H46" s="72"/>
    </row>
    <row r="47" spans="1:8" s="46" customFormat="1" ht="15.75">
      <c r="A47" s="110"/>
      <c r="B47" s="108"/>
      <c r="C47" s="109"/>
      <c r="D47" s="108"/>
      <c r="E47" s="108"/>
      <c r="F47" s="108"/>
      <c r="G47" s="98"/>
      <c r="H47" s="72"/>
    </row>
    <row r="48" spans="1:8" s="46" customFormat="1" ht="15.75">
      <c r="A48" s="110"/>
      <c r="B48" s="108"/>
      <c r="C48" s="109"/>
      <c r="D48" s="108"/>
      <c r="E48" s="108"/>
      <c r="F48" s="108"/>
      <c r="G48" s="98"/>
      <c r="H48" s="72"/>
    </row>
    <row r="49" spans="1:8" s="46" customFormat="1" ht="15.75">
      <c r="A49" s="110"/>
      <c r="B49" s="108"/>
      <c r="C49" s="109"/>
      <c r="D49" s="108"/>
      <c r="E49" s="108"/>
      <c r="F49" s="108"/>
      <c r="G49" s="98"/>
      <c r="H49" s="72"/>
    </row>
    <row r="50" spans="2:8" ht="15">
      <c r="B50" s="112"/>
      <c r="C50" s="113"/>
      <c r="D50" s="112"/>
      <c r="E50" s="112"/>
      <c r="F50" s="112"/>
      <c r="G50" s="114"/>
      <c r="H50" s="115"/>
    </row>
    <row r="51" spans="2:8" ht="15">
      <c r="B51" s="112"/>
      <c r="C51" s="113"/>
      <c r="D51" s="112"/>
      <c r="E51" s="112"/>
      <c r="F51" s="112"/>
      <c r="G51" s="114"/>
      <c r="H51" s="115"/>
    </row>
    <row r="52" spans="2:8" ht="15">
      <c r="B52" s="112"/>
      <c r="C52" s="113"/>
      <c r="D52" s="112"/>
      <c r="E52" s="112"/>
      <c r="F52" s="112"/>
      <c r="G52" s="114"/>
      <c r="H52" s="115"/>
    </row>
    <row r="53" spans="2:8" ht="15">
      <c r="B53" s="112"/>
      <c r="C53" s="113"/>
      <c r="D53" s="112"/>
      <c r="E53" s="112"/>
      <c r="F53" s="112"/>
      <c r="G53" s="114"/>
      <c r="H53" s="115"/>
    </row>
    <row r="54" ht="12.75">
      <c r="G54" s="114"/>
    </row>
    <row r="55" ht="12.75">
      <c r="G55" s="114"/>
    </row>
    <row r="56" ht="12.75">
      <c r="G56" s="114"/>
    </row>
    <row r="57" ht="12.75">
      <c r="G57" s="114"/>
    </row>
    <row r="58" ht="12.75">
      <c r="G58" s="114"/>
    </row>
    <row r="59" ht="12.75">
      <c r="G59" s="114"/>
    </row>
    <row r="60" ht="12.75">
      <c r="G60" s="114"/>
    </row>
    <row r="61" ht="12.75">
      <c r="G61" s="114"/>
    </row>
    <row r="62" ht="12.75">
      <c r="G62" s="114"/>
    </row>
    <row r="63" ht="12.75">
      <c r="G63" s="114"/>
    </row>
    <row r="64" ht="12.75">
      <c r="G64" s="114"/>
    </row>
    <row r="65" ht="12.75">
      <c r="G65" s="114"/>
    </row>
    <row r="66" ht="12.75">
      <c r="G66" s="114"/>
    </row>
    <row r="67" ht="12.75">
      <c r="G67" s="114"/>
    </row>
    <row r="68" ht="12.75">
      <c r="G68" s="114"/>
    </row>
    <row r="69" ht="12.75">
      <c r="G69" s="114"/>
    </row>
    <row r="70" ht="12.75">
      <c r="G70" s="114"/>
    </row>
    <row r="71" ht="12.75">
      <c r="G71" s="114"/>
    </row>
    <row r="72" ht="12.75">
      <c r="G72" s="114"/>
    </row>
    <row r="73" ht="12.75">
      <c r="G73" s="114"/>
    </row>
    <row r="74" ht="12.75">
      <c r="G74" s="114"/>
    </row>
    <row r="75" ht="12.75">
      <c r="G75" s="114"/>
    </row>
    <row r="76" ht="12.75">
      <c r="G76" s="114"/>
    </row>
    <row r="77" ht="12.75">
      <c r="G77" s="114"/>
    </row>
    <row r="78" ht="12.75">
      <c r="G78" s="114"/>
    </row>
    <row r="79" ht="12.75">
      <c r="G79" s="114"/>
    </row>
    <row r="80" ht="12.75">
      <c r="G80" s="114"/>
    </row>
    <row r="81" ht="12.75">
      <c r="G81" s="114"/>
    </row>
    <row r="82" ht="12.75">
      <c r="G82" s="114"/>
    </row>
    <row r="83" ht="12.75">
      <c r="G83" s="114"/>
    </row>
    <row r="84" ht="12.75">
      <c r="G84" s="114"/>
    </row>
    <row r="85" ht="12.75">
      <c r="G85" s="114"/>
    </row>
    <row r="86" ht="12.75">
      <c r="G86" s="114"/>
    </row>
    <row r="87" ht="12.75">
      <c r="G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ht="12.75">
      <c r="G99" s="114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7" ht="12.75">
      <c r="G107" s="114"/>
    </row>
    <row r="108" ht="12.75">
      <c r="G108" s="114"/>
    </row>
    <row r="109" ht="12.75">
      <c r="G109" s="114"/>
    </row>
    <row r="110" ht="12.75">
      <c r="G110" s="114"/>
    </row>
    <row r="111" ht="12.75">
      <c r="G111" s="114"/>
    </row>
    <row r="112" ht="12.75">
      <c r="G112" s="114"/>
    </row>
    <row r="113" ht="12.75">
      <c r="G113" s="114"/>
    </row>
    <row r="114" ht="12.75">
      <c r="G114" s="114"/>
    </row>
    <row r="115" ht="12.75">
      <c r="G115" s="114"/>
    </row>
    <row r="116" ht="12.75">
      <c r="G116" s="114"/>
    </row>
    <row r="117" ht="12.75">
      <c r="G117" s="114"/>
    </row>
    <row r="118" ht="12.75">
      <c r="G118" s="114"/>
    </row>
    <row r="119" ht="12.75">
      <c r="G119" s="114"/>
    </row>
    <row r="120" ht="12.75">
      <c r="G120" s="114"/>
    </row>
    <row r="121" ht="12.75">
      <c r="G121" s="114"/>
    </row>
    <row r="122" ht="12.75">
      <c r="G122" s="114"/>
    </row>
    <row r="123" ht="12.75">
      <c r="G123" s="114"/>
    </row>
    <row r="124" ht="12.75">
      <c r="G124" s="114"/>
    </row>
    <row r="125" ht="12.75">
      <c r="G125" s="114"/>
    </row>
    <row r="126" ht="12.75">
      <c r="G126" s="114"/>
    </row>
    <row r="127" ht="12.75">
      <c r="G127" s="114"/>
    </row>
    <row r="128" ht="12.75">
      <c r="G128" s="114"/>
    </row>
    <row r="129" ht="12.75">
      <c r="G129" s="114"/>
    </row>
    <row r="130" ht="12.75">
      <c r="G130" s="114"/>
    </row>
    <row r="131" ht="12.75">
      <c r="G131" s="114"/>
    </row>
    <row r="132" ht="12.75">
      <c r="G132" s="114"/>
    </row>
    <row r="133" ht="12.75">
      <c r="G133" s="114"/>
    </row>
    <row r="134" ht="12.75">
      <c r="G134" s="114"/>
    </row>
    <row r="135" ht="12.75">
      <c r="G135" s="114"/>
    </row>
    <row r="136" ht="12.75">
      <c r="G136" s="114"/>
    </row>
    <row r="137" ht="12.75">
      <c r="G137" s="114"/>
    </row>
    <row r="138" ht="12.75">
      <c r="G138" s="114"/>
    </row>
    <row r="139" ht="12.75">
      <c r="G139" s="114"/>
    </row>
    <row r="140" ht="12.75">
      <c r="G140" s="114"/>
    </row>
    <row r="141" ht="12.75">
      <c r="G141" s="114"/>
    </row>
    <row r="142" ht="12.75">
      <c r="G142" s="114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Youngren</dc:creator>
  <cp:keywords/>
  <dc:description/>
  <cp:lastModifiedBy>Budget</cp:lastModifiedBy>
  <cp:lastPrinted>2007-05-31T22:17:20Z</cp:lastPrinted>
  <dcterms:created xsi:type="dcterms:W3CDTF">2007-05-24T22:27:08Z</dcterms:created>
  <dcterms:modified xsi:type="dcterms:W3CDTF">2007-05-31T22:17:22Z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