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activeTab="0"/>
  </bookViews>
  <sheets>
    <sheet name="Form C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'Form C'!$A$1:$F$69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<sst xmlns="http://schemas.openxmlformats.org/spreadsheetml/2006/main" count="94" uniqueCount="79">
  <si>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</si>
  <si>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</si>
  <si>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</si>
  <si>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</si>
  <si>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</si>
  <si>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</si>
  <si>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</si>
  <si>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</si>
  <si>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</si>
  <si>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</si>
  <si>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</si>
  <si>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</si>
  <si>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</si>
  <si>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</si>
  <si>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</si>
  <si>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</si>
  <si>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</si>
  <si>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 xml:space="preserve">2006 Actual </t>
  </si>
  <si>
    <t>2007 Adopted</t>
  </si>
  <si>
    <t xml:space="preserve">2007 Revised  </t>
  </si>
  <si>
    <t>2007 Estimated</t>
  </si>
  <si>
    <t>BEG UNENCUMBERED FUND BAL</t>
  </si>
  <si>
    <t>LICENSES &amp; PERMITS</t>
  </si>
  <si>
    <t>FEDERAL GRANTS-DIRECT</t>
  </si>
  <si>
    <t>FEDERAL GRANTS-INDIRECT</t>
  </si>
  <si>
    <t>STATE GRANTS</t>
  </si>
  <si>
    <t>STATE ENTITLEMENTS</t>
  </si>
  <si>
    <t>INTERGOVERNMENTAL PAYMENT</t>
  </si>
  <si>
    <t>CHARGES FOR SERVICES</t>
  </si>
  <si>
    <t>MISCELLANEOUS REVENUE</t>
  </si>
  <si>
    <t>NON REVENUE RECEIPTS</t>
  </si>
  <si>
    <t>OTHER FINANCING SOURCES</t>
  </si>
  <si>
    <t>CURRENT EXPENSE</t>
  </si>
  <si>
    <t>SALARIES &amp; WAGES</t>
  </si>
  <si>
    <t>PERSONAL BENEFITS</t>
  </si>
  <si>
    <t>SUPPLIES</t>
  </si>
  <si>
    <t>SERVICES &amp; OTHER CHARGES</t>
  </si>
  <si>
    <t>INTRAGOVERNMENTAL SERVICE</t>
  </si>
  <si>
    <t>CAPITAL OUTLAY</t>
  </si>
  <si>
    <t>DEBT SERVICE</t>
  </si>
  <si>
    <t>INTRA COUNTY CONTRIBUTNS.</t>
  </si>
  <si>
    <t>CONTINGENCIES</t>
  </si>
  <si>
    <t>CONTRA EXPENDITURES</t>
  </si>
  <si>
    <t>INVENTORY RESERVE</t>
  </si>
  <si>
    <t>RESERVE FOR ENCUMBRANCES</t>
  </si>
  <si>
    <t>ENVIRONMENTAL HEALTH FEE RESERVE</t>
  </si>
  <si>
    <t>PRIVATE FOUNDATIONS &amp; NON-PROFIT RESERVE</t>
  </si>
  <si>
    <t>CLAIMS &amp; JUDGEMENT RESERVE - FQHC</t>
  </si>
  <si>
    <t>TRAINING &amp; MEDICAL EQUIP FOR MEDIC ONE RESERVE</t>
  </si>
  <si>
    <t>CX-CHILDREN &amp; FAMILY SET-ASIDE</t>
  </si>
  <si>
    <t>Fund Name:        Public Health</t>
  </si>
  <si>
    <t>Fund Number:     000001800</t>
  </si>
  <si>
    <t>Prepared by:        Mark Leaf</t>
  </si>
  <si>
    <t>1.   2006 Actuals are based on 14th month ARMS</t>
  </si>
  <si>
    <t>2.  Assumes Public Health Fund will receive the proceeds from sale of PH property.</t>
  </si>
  <si>
    <t>3.  The target Public Health Fund balance goal is $1,000,000</t>
  </si>
  <si>
    <t>4.  CX is budgeted at 98% in the Public Health Fund with 2% reserved centrally.</t>
  </si>
  <si>
    <t>Budgeted fund balance is not an actual revenue.</t>
  </si>
  <si>
    <t>Grant contingency reserve - not a revenue</t>
  </si>
  <si>
    <t>Grant contingency reserve - not an expenditure</t>
  </si>
  <si>
    <t>Anticipated CX increase for restoration of NO &amp; NS Clinical sites</t>
  </si>
  <si>
    <t xml:space="preserve">Divisional projections based on FEB ARMS </t>
  </si>
  <si>
    <t>Budget contras - not an expenditure</t>
  </si>
  <si>
    <t>SALE OF PROPERTY</t>
  </si>
  <si>
    <t>Anticipated revenue from sale of property</t>
  </si>
  <si>
    <t>CHILDREN &amp; FAMILY INITIATIVE</t>
  </si>
  <si>
    <t>5. The Contigencies line in the expenditures section includes the $4.6 million for potential grants and a $95 thousand</t>
  </si>
  <si>
    <t xml:space="preserve">    contra to reflect the overhead effect of adding the     $750 thousand for Children Health Insurance program .</t>
  </si>
  <si>
    <t>DESIGNATED FOR REAPPROPRIATION</t>
  </si>
  <si>
    <t>Date Prepared:               April 11, 2007 Revised</t>
  </si>
  <si>
    <t>Supplemental Ordinance - Childrens Health Initiative</t>
  </si>
  <si>
    <t>Other revenues associated with restoration of NO &amp; NS Clinical sites</t>
  </si>
  <si>
    <t>Supplemental Ordinance - North &amp; Northshore restoration</t>
  </si>
  <si>
    <t>NORTH &amp; NORTHSHORE RESTORATION</t>
  </si>
  <si>
    <t>NORTH &amp; NORTHSHORE REVENUES</t>
  </si>
  <si>
    <t>6.  North &amp; Northshore is a $5,013,684 request funded by $1,6 M CX &amp;  $3.4 M outside  revenues.</t>
  </si>
  <si>
    <t>ENCUMBRANCES</t>
  </si>
  <si>
    <t>May 17, 2007</t>
  </si>
  <si>
    <t>Financial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</si>
</sst>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6" fillId="0" borderId="0" xfId="21" applyFont="1" applyBorder="1" applyAlignment="1">
      <alignment horizontal="centerContinuous" wrapText="1"/>
      <protection/>
    </xf>
    <xf numFmtId="0" fontId="6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21" applyFont="1" applyBorder="1" applyAlignment="1">
      <alignment horizontal="centerContinuous" wrapText="1"/>
      <protection/>
    </xf>
    <xf numFmtId="37" fontId="4" fillId="2" borderId="1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6" fillId="0" borderId="3" xfId="15" applyNumberFormat="1" applyFont="1" applyFill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6" fillId="0" borderId="3" xfId="15" applyNumberFormat="1" applyFont="1" applyBorder="1" applyAlignment="1">
      <alignment/>
    </xf>
    <xf numFmtId="164" fontId="6" fillId="3" borderId="1" xfId="15" applyNumberFormat="1" applyFont="1" applyFill="1" applyBorder="1" applyAlignment="1">
      <alignment/>
    </xf>
    <xf numFmtId="164" fontId="2" fillId="0" borderId="4" xfId="15" applyNumberFormat="1" applyFont="1" applyBorder="1" applyAlignment="1">
      <alignment/>
    </xf>
    <xf numFmtId="164" fontId="6" fillId="0" borderId="5" xfId="15" applyNumberFormat="1" applyFont="1" applyFill="1" applyBorder="1" applyAlignment="1" quotePrefix="1">
      <alignment/>
    </xf>
    <xf numFmtId="164" fontId="6" fillId="0" borderId="1" xfId="15" applyNumberFormat="1" applyFont="1" applyFill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3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6" fillId="0" borderId="5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37" fontId="3" fillId="0" borderId="0" xfId="21" applyFont="1" applyAlignment="1">
      <alignment horizontal="left"/>
      <protection/>
    </xf>
    <xf numFmtId="37" fontId="2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21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4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2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164" fontId="4" fillId="0" borderId="8" xfId="15" applyNumberFormat="1" applyFont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0" fillId="0" borderId="9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37" fontId="6" fillId="0" borderId="0" xfId="21" applyFont="1" applyBorder="1" applyAlignment="1">
      <alignment horizontal="left"/>
      <protection/>
    </xf>
    <xf numFmtId="0" fontId="0" fillId="2" borderId="0" xfId="0" applyFill="1" applyBorder="1" applyAlignment="1">
      <alignment horizontal="center"/>
    </xf>
    <xf numFmtId="37" fontId="6" fillId="0" borderId="0" xfId="21" applyFont="1" applyBorder="1" applyAlignment="1" quotePrefix="1">
      <alignment horizontal="center"/>
      <protection/>
    </xf>
    <xf numFmtId="164" fontId="4" fillId="0" borderId="5" xfId="15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6" fillId="0" borderId="3" xfId="15" applyNumberFormat="1" applyFont="1" applyBorder="1" applyAlignment="1" quotePrefix="1">
      <alignment/>
    </xf>
    <xf numFmtId="164" fontId="6" fillId="0" borderId="4" xfId="15" applyNumberFormat="1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3" borderId="5" xfId="15" applyNumberFormat="1" applyFont="1" applyFill="1" applyBorder="1" applyAlignment="1" quotePrefix="1">
      <alignment/>
    </xf>
    <xf numFmtId="164" fontId="6" fillId="0" borderId="3" xfId="15" applyNumberFormat="1" applyFont="1" applyFill="1" applyBorder="1" applyAlignment="1" quotePrefix="1">
      <alignment/>
    </xf>
    <xf numFmtId="164" fontId="3" fillId="0" borderId="8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9" fillId="0" borderId="4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9" fillId="0" borderId="4" xfId="15" applyNumberFormat="1" applyFont="1" applyBorder="1" applyAlignment="1">
      <alignment wrapText="1"/>
    </xf>
    <xf numFmtId="164" fontId="9" fillId="0" borderId="8" xfId="15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2" fillId="0" borderId="4" xfId="15" applyNumberFormat="1" applyFont="1" applyBorder="1" applyAlignment="1">
      <alignment/>
    </xf>
    <xf numFmtId="37" fontId="3" fillId="0" borderId="0" xfId="21" applyFont="1" applyBorder="1" applyAlignment="1">
      <alignment horizontal="left" wrapText="1"/>
      <protection/>
    </xf>
    <xf numFmtId="37" fontId="4" fillId="0" borderId="11" xfId="21" applyFont="1" applyFill="1" applyBorder="1" applyAlignment="1" quotePrefix="1">
      <alignment horizontal="left"/>
      <protection/>
    </xf>
    <xf numFmtId="164" fontId="6" fillId="0" borderId="7" xfId="15" applyNumberFormat="1" applyFont="1" applyFill="1" applyBorder="1" applyAlignment="1">
      <alignment/>
    </xf>
    <xf numFmtId="164" fontId="6" fillId="0" borderId="12" xfId="15" applyNumberFormat="1" applyFont="1" applyBorder="1" applyAlignment="1">
      <alignment horizontal="right"/>
    </xf>
    <xf numFmtId="37" fontId="4" fillId="2" borderId="13" xfId="21" applyFont="1" applyFill="1" applyBorder="1" applyAlignment="1" applyProtection="1">
      <alignment horizontal="left" wrapText="1"/>
      <protection/>
    </xf>
    <xf numFmtId="37" fontId="4" fillId="2" borderId="14" xfId="21" applyFont="1" applyFill="1" applyBorder="1" applyAlignment="1">
      <alignment horizontal="center" wrapText="1"/>
      <protection/>
    </xf>
    <xf numFmtId="37" fontId="4" fillId="2" borderId="15" xfId="21" applyFont="1" applyFill="1" applyBorder="1" applyAlignment="1">
      <alignment horizontal="center" wrapText="1"/>
      <protection/>
    </xf>
    <xf numFmtId="37" fontId="4" fillId="2" borderId="16" xfId="21" applyFont="1" applyFill="1" applyBorder="1" applyAlignment="1">
      <alignment horizontal="center" wrapText="1"/>
      <protection/>
    </xf>
    <xf numFmtId="37" fontId="4" fillId="2" borderId="17" xfId="21" applyFont="1" applyFill="1" applyBorder="1" applyAlignment="1">
      <alignment horizontal="center" wrapText="1"/>
      <protection/>
    </xf>
    <xf numFmtId="37" fontId="4" fillId="0" borderId="18" xfId="21" applyFont="1" applyFill="1" applyBorder="1" applyAlignment="1">
      <alignment horizontal="left"/>
      <protection/>
    </xf>
    <xf numFmtId="164" fontId="4" fillId="0" borderId="19" xfId="15" applyNumberFormat="1" applyFont="1" applyBorder="1" applyAlignment="1">
      <alignment/>
    </xf>
    <xf numFmtId="37" fontId="4" fillId="0" borderId="20" xfId="21" applyFont="1" applyFill="1" applyBorder="1" applyAlignment="1">
      <alignment horizontal="left"/>
      <protection/>
    </xf>
    <xf numFmtId="164" fontId="0" fillId="0" borderId="21" xfId="15" applyNumberFormat="1" applyFont="1" applyBorder="1" applyAlignment="1">
      <alignment/>
    </xf>
    <xf numFmtId="0" fontId="6" fillId="0" borderId="22" xfId="0" applyNumberFormat="1" applyFont="1" applyBorder="1" applyAlignment="1" quotePrefix="1">
      <alignment/>
    </xf>
    <xf numFmtId="164" fontId="6" fillId="0" borderId="0" xfId="15" applyNumberFormat="1" applyFont="1" applyBorder="1" applyAlignment="1" quotePrefix="1">
      <alignment/>
    </xf>
    <xf numFmtId="164" fontId="6" fillId="0" borderId="23" xfId="15" applyNumberFormat="1" applyFont="1" applyBorder="1" applyAlignment="1">
      <alignment/>
    </xf>
    <xf numFmtId="37" fontId="6" fillId="0" borderId="22" xfId="21" applyFont="1" applyFill="1" applyBorder="1" applyAlignment="1">
      <alignment horizontal="left"/>
      <protection/>
    </xf>
    <xf numFmtId="37" fontId="4" fillId="0" borderId="18" xfId="21" applyFont="1" applyFill="1" applyBorder="1" applyAlignment="1">
      <alignment horizontal="left"/>
      <protection/>
    </xf>
    <xf numFmtId="164" fontId="4" fillId="0" borderId="24" xfId="15" applyNumberFormat="1" applyFont="1" applyFill="1" applyBorder="1" applyAlignment="1">
      <alignment/>
    </xf>
    <xf numFmtId="37" fontId="4" fillId="0" borderId="22" xfId="21" applyFont="1" applyFill="1" applyBorder="1" applyAlignment="1">
      <alignment horizontal="left"/>
      <protection/>
    </xf>
    <xf numFmtId="4" fontId="6" fillId="0" borderId="22" xfId="0" applyNumberFormat="1" applyFont="1" applyBorder="1" applyAlignment="1">
      <alignment/>
    </xf>
    <xf numFmtId="37" fontId="4" fillId="0" borderId="25" xfId="21" applyFont="1" applyFill="1" applyBorder="1" applyAlignment="1">
      <alignment horizontal="left"/>
      <protection/>
    </xf>
    <xf numFmtId="164" fontId="4" fillId="0" borderId="19" xfId="15" applyNumberFormat="1" applyFont="1" applyBorder="1" applyAlignment="1">
      <alignment/>
    </xf>
    <xf numFmtId="164" fontId="6" fillId="0" borderId="24" xfId="15" applyNumberFormat="1" applyFont="1" applyBorder="1" applyAlignment="1">
      <alignment/>
    </xf>
    <xf numFmtId="164" fontId="6" fillId="0" borderId="21" xfId="15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64" fontId="6" fillId="0" borderId="23" xfId="15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64" fontId="4" fillId="0" borderId="19" xfId="15" applyNumberFormat="1" applyFont="1" applyFill="1" applyBorder="1" applyAlignment="1">
      <alignment/>
    </xf>
    <xf numFmtId="37" fontId="4" fillId="0" borderId="26" xfId="21" applyFont="1" applyFill="1" applyBorder="1" applyAlignment="1">
      <alignment horizontal="left"/>
      <protection/>
    </xf>
    <xf numFmtId="164" fontId="4" fillId="0" borderId="27" xfId="15" applyNumberFormat="1" applyFont="1" applyFill="1" applyBorder="1" applyAlignment="1">
      <alignment/>
    </xf>
    <xf numFmtId="164" fontId="4" fillId="0" borderId="28" xfId="15" applyNumberFormat="1" applyFont="1" applyFill="1" applyBorder="1" applyAlignment="1">
      <alignment/>
    </xf>
    <xf numFmtId="164" fontId="4" fillId="0" borderId="29" xfId="15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4"/>
  <sheetViews>
    <sheetView tabSelected="1" workbookViewId="0" topLeftCell="A52">
      <selection activeCell="A1" sqref="A1:F1"/>
    </sheetView>
  </sheetViews>
  <sheetFormatPr defaultColWidth="9.140625" defaultRowHeight="12.75"/>
  <cols>
    <col min="1" max="1" width="47.140625" style="51" customWidth="1"/>
    <col min="2" max="2" width="14.7109375" style="2" customWidth="1"/>
    <col min="3" max="3" width="15.421875" style="11" customWidth="1"/>
    <col min="4" max="4" width="17.57421875" style="2" customWidth="1"/>
    <col min="5" max="5" width="17.8515625" style="2" customWidth="1"/>
    <col min="6" max="6" width="25.57421875" style="2" customWidth="1"/>
    <col min="7" max="7" width="49.28125" style="1" customWidth="1"/>
    <col min="8" max="8" width="8.8515625" style="1" customWidth="1"/>
  </cols>
  <sheetData>
    <row r="1" spans="1:6" ht="20.25">
      <c r="A1" s="119" t="s">
        <v>78</v>
      </c>
      <c r="B1" s="119"/>
      <c r="C1" s="119"/>
      <c r="D1" s="119"/>
      <c r="E1" s="119"/>
      <c r="F1" s="119"/>
    </row>
    <row r="3" spans="1:8" s="1" customFormat="1" ht="19.5" customHeight="1">
      <c r="A3" s="4" t="s">
        <v>50</v>
      </c>
      <c r="B3" s="5"/>
      <c r="C3" s="5"/>
      <c r="D3" s="5"/>
      <c r="E3" s="5"/>
      <c r="F3" s="5"/>
      <c r="G3" s="5"/>
      <c r="H3" s="3"/>
    </row>
    <row r="4" spans="1:20" s="9" customFormat="1" ht="15.75">
      <c r="A4" s="4" t="s">
        <v>51</v>
      </c>
      <c r="B4" s="6"/>
      <c r="C4" s="6"/>
      <c r="D4" s="6"/>
      <c r="E4" s="63"/>
      <c r="F4" s="64"/>
      <c r="H4" s="6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5.75">
      <c r="A5" s="4" t="s">
        <v>52</v>
      </c>
      <c r="B5" s="6"/>
      <c r="C5" s="6"/>
      <c r="D5" s="6"/>
      <c r="E5" s="63" t="s">
        <v>69</v>
      </c>
      <c r="F5" s="65" t="s">
        <v>77</v>
      </c>
      <c r="H5" s="6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</row>
    <row r="6" spans="1:8" ht="9" customHeight="1" thickBot="1">
      <c r="A6" s="86"/>
      <c r="B6" s="10"/>
      <c r="E6" s="3"/>
      <c r="F6" s="12"/>
      <c r="H6" s="12"/>
    </row>
    <row r="7" spans="1:8" s="15" customFormat="1" ht="33" customHeight="1">
      <c r="A7" s="90" t="s">
        <v>0</v>
      </c>
      <c r="B7" s="91" t="s">
        <v>17</v>
      </c>
      <c r="C7" s="92" t="s">
        <v>18</v>
      </c>
      <c r="D7" s="92" t="s">
        <v>19</v>
      </c>
      <c r="E7" s="93" t="s">
        <v>20</v>
      </c>
      <c r="F7" s="94" t="s">
        <v>1</v>
      </c>
      <c r="G7" s="13" t="s">
        <v>2</v>
      </c>
      <c r="H7" s="14"/>
    </row>
    <row r="8" spans="1:9" s="20" customFormat="1" ht="15.75">
      <c r="A8" s="95" t="s">
        <v>3</v>
      </c>
      <c r="B8" s="58">
        <v>9701024</v>
      </c>
      <c r="C8" s="16">
        <v>8476686</v>
      </c>
      <c r="D8" s="16">
        <f>B48</f>
        <v>8037759.789999992</v>
      </c>
      <c r="E8" s="17">
        <f>B48</f>
        <v>8037759.789999992</v>
      </c>
      <c r="F8" s="96"/>
      <c r="G8" s="74"/>
      <c r="H8" s="18"/>
      <c r="I8" s="19"/>
    </row>
    <row r="9" spans="1:9" s="24" customFormat="1" ht="15.75">
      <c r="A9" s="97" t="s">
        <v>4</v>
      </c>
      <c r="B9" s="59"/>
      <c r="C9" s="59"/>
      <c r="D9" s="59"/>
      <c r="E9" s="60"/>
      <c r="F9" s="98"/>
      <c r="G9" s="75"/>
      <c r="H9" s="22"/>
      <c r="I9" s="23"/>
    </row>
    <row r="10" spans="1:9" s="24" customFormat="1" ht="15.75">
      <c r="A10" s="99" t="s">
        <v>21</v>
      </c>
      <c r="B10" s="25">
        <v>0</v>
      </c>
      <c r="C10" s="25">
        <v>35000</v>
      </c>
      <c r="D10" s="69">
        <v>0</v>
      </c>
      <c r="E10" s="100">
        <v>0</v>
      </c>
      <c r="F10" s="101">
        <f>+E10-C10</f>
        <v>-35000</v>
      </c>
      <c r="G10" s="76" t="s">
        <v>57</v>
      </c>
      <c r="H10" s="22"/>
      <c r="I10" s="23"/>
    </row>
    <row r="11" spans="1:9" s="24" customFormat="1" ht="15.75">
      <c r="A11" s="99" t="s">
        <v>22</v>
      </c>
      <c r="B11" s="25">
        <v>11265749.07</v>
      </c>
      <c r="C11" s="25">
        <v>12253078</v>
      </c>
      <c r="D11" s="69">
        <v>12313906</v>
      </c>
      <c r="E11" s="100">
        <v>12319980</v>
      </c>
      <c r="F11" s="101">
        <f aca="true" t="shared" si="0" ref="F11:F25">+E11-C11</f>
        <v>66902</v>
      </c>
      <c r="G11" s="76" t="s">
        <v>61</v>
      </c>
      <c r="H11" s="22"/>
      <c r="I11" s="23"/>
    </row>
    <row r="12" spans="1:9" s="24" customFormat="1" ht="15.75">
      <c r="A12" s="99" t="s">
        <v>23</v>
      </c>
      <c r="B12" s="25">
        <v>12641464.47</v>
      </c>
      <c r="C12" s="25">
        <v>12480078</v>
      </c>
      <c r="D12" s="69">
        <v>13184440</v>
      </c>
      <c r="E12" s="100">
        <f>12621485-22500</f>
        <v>12598985</v>
      </c>
      <c r="F12" s="101">
        <f t="shared" si="0"/>
        <v>118907</v>
      </c>
      <c r="G12" s="76" t="s">
        <v>61</v>
      </c>
      <c r="H12" s="22"/>
      <c r="I12" s="23"/>
    </row>
    <row r="13" spans="1:9" s="24" customFormat="1" ht="15.75">
      <c r="A13" s="99" t="s">
        <v>24</v>
      </c>
      <c r="B13" s="25">
        <v>42993159.39</v>
      </c>
      <c r="C13" s="25">
        <v>36933151</v>
      </c>
      <c r="D13" s="69">
        <v>37408019</v>
      </c>
      <c r="E13" s="100">
        <f>37035464-535231</f>
        <v>36500233</v>
      </c>
      <c r="F13" s="101">
        <f t="shared" si="0"/>
        <v>-432918</v>
      </c>
      <c r="G13" s="76" t="s">
        <v>61</v>
      </c>
      <c r="H13" s="22"/>
      <c r="I13" s="23"/>
    </row>
    <row r="14" spans="1:9" s="24" customFormat="1" ht="15.75">
      <c r="A14" s="99" t="s">
        <v>25</v>
      </c>
      <c r="B14" s="25">
        <v>17197234.9</v>
      </c>
      <c r="C14" s="25">
        <v>20278590</v>
      </c>
      <c r="D14" s="69">
        <v>20296028</v>
      </c>
      <c r="E14" s="100">
        <f>20103569-75358</f>
        <v>20028211</v>
      </c>
      <c r="F14" s="101">
        <f t="shared" si="0"/>
        <v>-250379</v>
      </c>
      <c r="G14" s="76" t="s">
        <v>61</v>
      </c>
      <c r="H14" s="22"/>
      <c r="I14" s="23"/>
    </row>
    <row r="15" spans="1:9" s="24" customFormat="1" ht="15.75">
      <c r="A15" s="99" t="s">
        <v>26</v>
      </c>
      <c r="B15" s="25">
        <v>9530236.99</v>
      </c>
      <c r="C15" s="25">
        <v>9562190</v>
      </c>
      <c r="D15" s="69">
        <v>9562190</v>
      </c>
      <c r="E15" s="100">
        <v>9562190</v>
      </c>
      <c r="F15" s="101">
        <f t="shared" si="0"/>
        <v>0</v>
      </c>
      <c r="G15" s="76"/>
      <c r="H15" s="22"/>
      <c r="I15" s="23"/>
    </row>
    <row r="16" spans="1:9" s="24" customFormat="1" ht="15.75">
      <c r="A16" s="99" t="s">
        <v>27</v>
      </c>
      <c r="B16" s="25">
        <v>47649533.49</v>
      </c>
      <c r="C16" s="25">
        <v>44642629</v>
      </c>
      <c r="D16" s="69">
        <v>44802421</v>
      </c>
      <c r="E16" s="100">
        <f>45998109-2334158</f>
        <v>43663951</v>
      </c>
      <c r="F16" s="101">
        <f t="shared" si="0"/>
        <v>-978678</v>
      </c>
      <c r="G16" s="76" t="s">
        <v>61</v>
      </c>
      <c r="H16" s="22"/>
      <c r="I16" s="23"/>
    </row>
    <row r="17" spans="1:9" s="24" customFormat="1" ht="15.75">
      <c r="A17" s="99" t="s">
        <v>28</v>
      </c>
      <c r="B17" s="25">
        <v>10841383.82</v>
      </c>
      <c r="C17" s="25">
        <v>12796265</v>
      </c>
      <c r="D17" s="69">
        <v>12034458</v>
      </c>
      <c r="E17" s="100">
        <f>12372101-88784</f>
        <v>12283317</v>
      </c>
      <c r="F17" s="101">
        <f t="shared" si="0"/>
        <v>-512948</v>
      </c>
      <c r="G17" s="76" t="s">
        <v>61</v>
      </c>
      <c r="H17" s="22"/>
      <c r="I17" s="23"/>
    </row>
    <row r="18" spans="1:9" s="24" customFormat="1" ht="15.75">
      <c r="A18" s="99" t="s">
        <v>29</v>
      </c>
      <c r="B18" s="25">
        <v>3072179.52</v>
      </c>
      <c r="C18" s="25">
        <v>3058769</v>
      </c>
      <c r="D18" s="69">
        <v>3178130</v>
      </c>
      <c r="E18" s="100">
        <f>3092205-2961</f>
        <v>3089244</v>
      </c>
      <c r="F18" s="101">
        <f t="shared" si="0"/>
        <v>30475</v>
      </c>
      <c r="G18" s="76" t="s">
        <v>61</v>
      </c>
      <c r="H18" s="22"/>
      <c r="I18" s="23"/>
    </row>
    <row r="19" spans="1:9" s="24" customFormat="1" ht="15.75">
      <c r="A19" s="99" t="s">
        <v>30</v>
      </c>
      <c r="B19" s="25">
        <v>0</v>
      </c>
      <c r="C19" s="25">
        <v>5849542</v>
      </c>
      <c r="D19" s="69">
        <v>4617228</v>
      </c>
      <c r="E19" s="100">
        <v>4617228</v>
      </c>
      <c r="F19" s="101">
        <f t="shared" si="0"/>
        <v>-1232314</v>
      </c>
      <c r="G19" s="76" t="s">
        <v>58</v>
      </c>
      <c r="H19" s="22"/>
      <c r="I19" s="23"/>
    </row>
    <row r="20" spans="1:9" s="24" customFormat="1" ht="15.75">
      <c r="A20" s="99" t="s">
        <v>31</v>
      </c>
      <c r="B20" s="25">
        <f>23771273.85-19773192-3981047</f>
        <v>17034.85000000149</v>
      </c>
      <c r="C20" s="25">
        <v>0</v>
      </c>
      <c r="D20" s="21">
        <v>0</v>
      </c>
      <c r="E20" s="100">
        <v>0</v>
      </c>
      <c r="F20" s="101">
        <f t="shared" si="0"/>
        <v>0</v>
      </c>
      <c r="G20" s="76"/>
      <c r="H20" s="22"/>
      <c r="I20" s="23"/>
    </row>
    <row r="21" spans="1:9" s="24" customFormat="1" ht="15.75">
      <c r="A21" s="102" t="s">
        <v>32</v>
      </c>
      <c r="B21" s="21">
        <v>19773192</v>
      </c>
      <c r="C21" s="21">
        <v>22618793</v>
      </c>
      <c r="D21" s="21">
        <v>22618793</v>
      </c>
      <c r="E21" s="70">
        <f>24811943-2193150+1616590</f>
        <v>24235383</v>
      </c>
      <c r="F21" s="101">
        <f t="shared" si="0"/>
        <v>1616590</v>
      </c>
      <c r="G21" s="76" t="s">
        <v>60</v>
      </c>
      <c r="H21" s="22"/>
      <c r="I21" s="23"/>
    </row>
    <row r="22" spans="1:9" s="24" customFormat="1" ht="15.75">
      <c r="A22" s="102" t="s">
        <v>49</v>
      </c>
      <c r="B22" s="21">
        <v>3981047</v>
      </c>
      <c r="C22" s="21">
        <v>4242625</v>
      </c>
      <c r="D22" s="21">
        <v>4242625</v>
      </c>
      <c r="E22" s="70">
        <v>4242625</v>
      </c>
      <c r="F22" s="101">
        <f t="shared" si="0"/>
        <v>0</v>
      </c>
      <c r="G22" s="76"/>
      <c r="H22" s="22"/>
      <c r="I22" s="23"/>
    </row>
    <row r="23" spans="1:9" s="24" customFormat="1" ht="15.75">
      <c r="A23" s="102" t="s">
        <v>65</v>
      </c>
      <c r="B23" s="21">
        <v>0</v>
      </c>
      <c r="C23" s="21">
        <v>0</v>
      </c>
      <c r="D23" s="21">
        <v>0</v>
      </c>
      <c r="E23" s="21">
        <v>750000</v>
      </c>
      <c r="F23" s="101">
        <f t="shared" si="0"/>
        <v>750000</v>
      </c>
      <c r="G23" s="76" t="s">
        <v>70</v>
      </c>
      <c r="H23" s="22"/>
      <c r="I23" s="23"/>
    </row>
    <row r="24" spans="1:9" s="24" customFormat="1" ht="15.75">
      <c r="A24" s="102" t="s">
        <v>74</v>
      </c>
      <c r="B24" s="21">
        <v>0</v>
      </c>
      <c r="C24" s="21">
        <v>0</v>
      </c>
      <c r="D24" s="21">
        <v>0</v>
      </c>
      <c r="E24" s="21">
        <f>5013684-1616590</f>
        <v>3397094</v>
      </c>
      <c r="F24" s="101">
        <f>+E24-C24</f>
        <v>3397094</v>
      </c>
      <c r="G24" s="76" t="s">
        <v>71</v>
      </c>
      <c r="H24" s="22"/>
      <c r="I24" s="23"/>
    </row>
    <row r="25" spans="1:9" s="24" customFormat="1" ht="15.75">
      <c r="A25" s="102" t="s">
        <v>63</v>
      </c>
      <c r="B25" s="21">
        <v>0</v>
      </c>
      <c r="C25" s="21">
        <v>0</v>
      </c>
      <c r="D25" s="21">
        <v>0</v>
      </c>
      <c r="E25" s="21">
        <v>1250000</v>
      </c>
      <c r="F25" s="101">
        <f t="shared" si="0"/>
        <v>1250000</v>
      </c>
      <c r="G25" s="76" t="s">
        <v>64</v>
      </c>
      <c r="H25" s="22"/>
      <c r="I25" s="23"/>
    </row>
    <row r="26" spans="1:9" s="24" customFormat="1" ht="15.75">
      <c r="A26" s="102"/>
      <c r="B26" s="21"/>
      <c r="C26" s="21"/>
      <c r="D26" s="21"/>
      <c r="E26" s="21"/>
      <c r="F26" s="101"/>
      <c r="G26" s="76"/>
      <c r="H26" s="22"/>
      <c r="I26" s="23"/>
    </row>
    <row r="27" spans="1:9" s="20" customFormat="1" ht="15.75">
      <c r="A27" s="103" t="s">
        <v>5</v>
      </c>
      <c r="B27" s="66">
        <f>SUM(B9:B26)</f>
        <v>178962215.5</v>
      </c>
      <c r="C27" s="66">
        <f>SUM(C10:C26)</f>
        <v>184750710</v>
      </c>
      <c r="D27" s="66">
        <f>SUM(D10:D26)</f>
        <v>184258238</v>
      </c>
      <c r="E27" s="66">
        <f>SUM(E10:E26)</f>
        <v>188538441</v>
      </c>
      <c r="F27" s="104">
        <f>SUM(F10:F26)</f>
        <v>3787731</v>
      </c>
      <c r="G27" s="77"/>
      <c r="H27" s="18"/>
      <c r="I27" s="19"/>
    </row>
    <row r="28" spans="1:9" s="24" customFormat="1" ht="15.75">
      <c r="A28" s="105" t="s">
        <v>6</v>
      </c>
      <c r="B28" s="21"/>
      <c r="C28" s="21"/>
      <c r="D28" s="21"/>
      <c r="E28" s="25"/>
      <c r="F28" s="101"/>
      <c r="G28" s="78"/>
      <c r="H28" s="22"/>
      <c r="I28" s="23"/>
    </row>
    <row r="29" spans="1:9" s="24" customFormat="1" ht="15.75">
      <c r="A29" s="99" t="s">
        <v>33</v>
      </c>
      <c r="B29" s="25">
        <v>-77472318.24</v>
      </c>
      <c r="C29" s="71">
        <v>-77815048</v>
      </c>
      <c r="D29" s="25">
        <v>-79855457</v>
      </c>
      <c r="E29" s="25">
        <f>-77973192+2935406</f>
        <v>-75037786</v>
      </c>
      <c r="F29" s="101">
        <f>+E29-C29</f>
        <v>2777262</v>
      </c>
      <c r="G29" s="76" t="s">
        <v>61</v>
      </c>
      <c r="H29" s="22"/>
      <c r="I29" s="23"/>
    </row>
    <row r="30" spans="1:9" s="24" customFormat="1" ht="15.75">
      <c r="A30" s="99" t="s">
        <v>34</v>
      </c>
      <c r="B30" s="25">
        <v>-24897630.81</v>
      </c>
      <c r="C30" s="71">
        <v>-28765599</v>
      </c>
      <c r="D30" s="25">
        <v>-29088768</v>
      </c>
      <c r="E30" s="25">
        <f>-28905569+1494449</f>
        <v>-27411120</v>
      </c>
      <c r="F30" s="101">
        <f aca="true" t="shared" si="1" ref="F30:F40">+E30-C30</f>
        <v>1354479</v>
      </c>
      <c r="G30" s="76" t="s">
        <v>61</v>
      </c>
      <c r="H30" s="22"/>
      <c r="I30" s="23"/>
    </row>
    <row r="31" spans="1:9" s="24" customFormat="1" ht="15.75">
      <c r="A31" s="99" t="s">
        <v>35</v>
      </c>
      <c r="B31" s="25">
        <v>-21555328.61</v>
      </c>
      <c r="C31" s="71">
        <v>-18215791</v>
      </c>
      <c r="D31" s="25">
        <v>-18242791</v>
      </c>
      <c r="E31" s="25">
        <f>-18812001+330180</f>
        <v>-18481821</v>
      </c>
      <c r="F31" s="101">
        <f t="shared" si="1"/>
        <v>-266030</v>
      </c>
      <c r="G31" s="76" t="s">
        <v>61</v>
      </c>
      <c r="H31" s="22"/>
      <c r="I31" s="23"/>
    </row>
    <row r="32" spans="1:9" s="24" customFormat="1" ht="15.75">
      <c r="A32" s="99" t="s">
        <v>36</v>
      </c>
      <c r="B32" s="25">
        <v>-42987756.09</v>
      </c>
      <c r="C32" s="71">
        <v>-43363483</v>
      </c>
      <c r="D32" s="25">
        <v>-43952936</v>
      </c>
      <c r="E32" s="25">
        <f>-44285550+168418</f>
        <v>-44117132</v>
      </c>
      <c r="F32" s="101">
        <f t="shared" si="1"/>
        <v>-753649</v>
      </c>
      <c r="G32" s="76" t="s">
        <v>61</v>
      </c>
      <c r="H32" s="22"/>
      <c r="I32" s="23"/>
    </row>
    <row r="33" spans="1:9" s="24" customFormat="1" ht="15.75">
      <c r="A33" s="99" t="s">
        <v>37</v>
      </c>
      <c r="B33" s="25">
        <v>-12882173.71</v>
      </c>
      <c r="C33" s="71">
        <v>-13178318</v>
      </c>
      <c r="D33" s="25">
        <v>-13178318</v>
      </c>
      <c r="E33" s="25">
        <f>-12399839+14603</f>
        <v>-12385236</v>
      </c>
      <c r="F33" s="101">
        <f t="shared" si="1"/>
        <v>793082</v>
      </c>
      <c r="G33" s="76" t="s">
        <v>61</v>
      </c>
      <c r="H33" s="22"/>
      <c r="I33" s="23"/>
    </row>
    <row r="34" spans="1:9" s="24" customFormat="1" ht="15.75">
      <c r="A34" s="99" t="s">
        <v>38</v>
      </c>
      <c r="B34" s="25">
        <v>-449007.99</v>
      </c>
      <c r="C34" s="71">
        <v>-1402625</v>
      </c>
      <c r="D34" s="25">
        <v>-1407464</v>
      </c>
      <c r="E34" s="25">
        <f>-1407028+12100</f>
        <v>-1394928</v>
      </c>
      <c r="F34" s="101">
        <f t="shared" si="1"/>
        <v>7697</v>
      </c>
      <c r="G34" s="76" t="s">
        <v>61</v>
      </c>
      <c r="H34" s="22"/>
      <c r="I34" s="23"/>
    </row>
    <row r="35" spans="1:9" s="24" customFormat="1" ht="15.75">
      <c r="A35" s="99" t="s">
        <v>39</v>
      </c>
      <c r="B35" s="25">
        <v>-192474.22</v>
      </c>
      <c r="C35" s="71">
        <v>0</v>
      </c>
      <c r="D35" s="25">
        <v>0</v>
      </c>
      <c r="E35" s="25">
        <v>-35000</v>
      </c>
      <c r="F35" s="101">
        <f t="shared" si="1"/>
        <v>-35000</v>
      </c>
      <c r="G35" s="76" t="s">
        <v>61</v>
      </c>
      <c r="H35" s="22"/>
      <c r="I35" s="23"/>
    </row>
    <row r="36" spans="1:9" s="24" customFormat="1" ht="15.75">
      <c r="A36" s="99" t="s">
        <v>40</v>
      </c>
      <c r="B36" s="25">
        <v>-188790.04</v>
      </c>
      <c r="C36" s="71">
        <v>-516974</v>
      </c>
      <c r="D36" s="25">
        <v>-516974</v>
      </c>
      <c r="E36" s="25">
        <v>-516974</v>
      </c>
      <c r="F36" s="101">
        <f t="shared" si="1"/>
        <v>0</v>
      </c>
      <c r="G36" s="79"/>
      <c r="H36" s="22"/>
      <c r="I36" s="23"/>
    </row>
    <row r="37" spans="1:9" s="24" customFormat="1" ht="15.75">
      <c r="A37" s="102" t="s">
        <v>65</v>
      </c>
      <c r="B37" s="21">
        <v>0</v>
      </c>
      <c r="C37" s="21">
        <v>0</v>
      </c>
      <c r="D37" s="21">
        <v>0</v>
      </c>
      <c r="E37" s="21">
        <v>-750000</v>
      </c>
      <c r="F37" s="101">
        <f t="shared" si="1"/>
        <v>-750000</v>
      </c>
      <c r="G37" s="76" t="s">
        <v>70</v>
      </c>
      <c r="H37" s="22"/>
      <c r="I37" s="23"/>
    </row>
    <row r="38" spans="1:9" s="24" customFormat="1" ht="15.75">
      <c r="A38" s="102" t="s">
        <v>73</v>
      </c>
      <c r="B38" s="21">
        <v>0</v>
      </c>
      <c r="C38" s="21">
        <v>0</v>
      </c>
      <c r="D38" s="21">
        <v>0</v>
      </c>
      <c r="E38" s="21">
        <v>-5013684</v>
      </c>
      <c r="F38" s="101">
        <f t="shared" si="1"/>
        <v>-5013684</v>
      </c>
      <c r="G38" s="76" t="s">
        <v>72</v>
      </c>
      <c r="H38" s="22"/>
      <c r="I38" s="23"/>
    </row>
    <row r="39" spans="1:9" s="24" customFormat="1" ht="15.75">
      <c r="A39" s="99" t="s">
        <v>41</v>
      </c>
      <c r="B39" s="25">
        <v>0</v>
      </c>
      <c r="C39" s="71">
        <v>-7446148</v>
      </c>
      <c r="D39" s="25">
        <v>-4461278</v>
      </c>
      <c r="E39" s="25">
        <f>-4617278+95000</f>
        <v>-4522278</v>
      </c>
      <c r="F39" s="101">
        <f t="shared" si="1"/>
        <v>2923870</v>
      </c>
      <c r="G39" s="79" t="s">
        <v>59</v>
      </c>
      <c r="H39" s="22"/>
      <c r="I39" s="23"/>
    </row>
    <row r="40" spans="1:9" s="24" customFormat="1" ht="15.75">
      <c r="A40" s="99" t="s">
        <v>42</v>
      </c>
      <c r="B40" s="25">
        <v>0</v>
      </c>
      <c r="C40" s="71">
        <v>5953276</v>
      </c>
      <c r="D40" s="25">
        <v>5953276</v>
      </c>
      <c r="E40" s="69">
        <v>714328</v>
      </c>
      <c r="F40" s="101">
        <f t="shared" si="1"/>
        <v>-5238948</v>
      </c>
      <c r="G40" s="76" t="s">
        <v>62</v>
      </c>
      <c r="H40" s="22"/>
      <c r="I40" s="23"/>
    </row>
    <row r="41" spans="1:9" s="24" customFormat="1" ht="15.75">
      <c r="A41" s="106" t="s">
        <v>76</v>
      </c>
      <c r="B41" s="34"/>
      <c r="C41" s="21">
        <v>0</v>
      </c>
      <c r="D41" s="34">
        <v>-822735</v>
      </c>
      <c r="E41" s="34">
        <v>-822735</v>
      </c>
      <c r="F41" s="101"/>
      <c r="G41" s="79"/>
      <c r="H41" s="22"/>
      <c r="I41" s="23"/>
    </row>
    <row r="42" spans="1:9" s="20" customFormat="1" ht="15.75">
      <c r="A42" s="107" t="s">
        <v>7</v>
      </c>
      <c r="B42" s="67">
        <f>SUM(B29:B41)</f>
        <v>-180625479.71</v>
      </c>
      <c r="C42" s="67">
        <f>SUM(C29:C41)</f>
        <v>-184750710</v>
      </c>
      <c r="D42" s="67">
        <f>SUM(D29:D41)</f>
        <v>-185573445</v>
      </c>
      <c r="E42" s="67">
        <f>SUM(E29:E41)</f>
        <v>-189774366</v>
      </c>
      <c r="F42" s="108">
        <f>+E42-C42</f>
        <v>-5023656</v>
      </c>
      <c r="G42" s="80"/>
      <c r="H42" s="18"/>
      <c r="I42" s="19"/>
    </row>
    <row r="43" spans="1:9" s="24" customFormat="1" ht="15.75">
      <c r="A43" s="103" t="s">
        <v>8</v>
      </c>
      <c r="B43" s="72"/>
      <c r="C43" s="36"/>
      <c r="D43" s="36"/>
      <c r="E43" s="26"/>
      <c r="F43" s="109"/>
      <c r="G43" s="81"/>
      <c r="H43" s="22"/>
      <c r="I43" s="23"/>
    </row>
    <row r="44" spans="1:9" s="24" customFormat="1" ht="15.75">
      <c r="A44" s="105" t="s">
        <v>9</v>
      </c>
      <c r="B44" s="73"/>
      <c r="C44" s="21"/>
      <c r="D44" s="21"/>
      <c r="E44" s="21"/>
      <c r="F44" s="101"/>
      <c r="G44" s="27"/>
      <c r="H44" s="22"/>
      <c r="I44" s="23"/>
    </row>
    <row r="45" spans="1:9" s="24" customFormat="1" ht="15.75">
      <c r="A45" s="105"/>
      <c r="B45" s="73"/>
      <c r="C45" s="21"/>
      <c r="D45" s="21"/>
      <c r="E45" s="21"/>
      <c r="F45" s="101"/>
      <c r="G45" s="27"/>
      <c r="H45" s="22"/>
      <c r="I45" s="23"/>
    </row>
    <row r="46" spans="1:9" s="24" customFormat="1" ht="15.75">
      <c r="A46" s="105"/>
      <c r="B46" s="73"/>
      <c r="C46" s="21"/>
      <c r="D46" s="21"/>
      <c r="E46" s="21"/>
      <c r="F46" s="101"/>
      <c r="G46" s="27"/>
      <c r="H46" s="22"/>
      <c r="I46" s="23"/>
    </row>
    <row r="47" spans="1:9" s="24" customFormat="1" ht="15.75">
      <c r="A47" s="105" t="s">
        <v>10</v>
      </c>
      <c r="B47" s="73"/>
      <c r="C47" s="21"/>
      <c r="D47" s="21"/>
      <c r="E47" s="21"/>
      <c r="F47" s="101"/>
      <c r="G47" s="27"/>
      <c r="H47" s="22"/>
      <c r="I47" s="23"/>
    </row>
    <row r="48" spans="1:102" s="31" customFormat="1" ht="15.75">
      <c r="A48" s="103" t="s">
        <v>11</v>
      </c>
      <c r="B48" s="28">
        <f>+B8+B27+B42+B47</f>
        <v>8037759.789999992</v>
      </c>
      <c r="C48" s="28">
        <f>+C8+C27+C42+C43</f>
        <v>8476686</v>
      </c>
      <c r="D48" s="28">
        <f>+D8+D27+D42+D43</f>
        <v>6722552.789999992</v>
      </c>
      <c r="E48" s="29">
        <f>+E8+E27+E42+E43</f>
        <v>6801834.789999992</v>
      </c>
      <c r="F48" s="109"/>
      <c r="G48" s="82"/>
      <c r="H48" s="22"/>
      <c r="I48" s="22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</row>
    <row r="49" spans="1:9" s="24" customFormat="1" ht="15.75">
      <c r="A49" s="105" t="s">
        <v>12</v>
      </c>
      <c r="B49" s="21"/>
      <c r="C49" s="21"/>
      <c r="D49" s="21"/>
      <c r="E49" s="32"/>
      <c r="F49" s="110"/>
      <c r="G49" s="83"/>
      <c r="H49" s="33"/>
      <c r="I49" s="23"/>
    </row>
    <row r="50" spans="1:9" s="24" customFormat="1" ht="15.75">
      <c r="A50" s="111" t="s">
        <v>43</v>
      </c>
      <c r="B50" s="34">
        <v>-1964003</v>
      </c>
      <c r="C50" s="21">
        <v>-1195715</v>
      </c>
      <c r="D50" s="34">
        <v>-1964003</v>
      </c>
      <c r="E50" s="34">
        <v>-1964003</v>
      </c>
      <c r="F50" s="112"/>
      <c r="G50" s="83"/>
      <c r="H50" s="33"/>
      <c r="I50" s="23"/>
    </row>
    <row r="51" spans="1:9" s="24" customFormat="1" ht="15.75">
      <c r="A51" s="106" t="s">
        <v>44</v>
      </c>
      <c r="B51" s="34">
        <v>-822735</v>
      </c>
      <c r="C51" s="21">
        <v>0</v>
      </c>
      <c r="D51" s="34">
        <v>0</v>
      </c>
      <c r="E51" s="34">
        <v>0</v>
      </c>
      <c r="F51" s="112"/>
      <c r="G51" s="83"/>
      <c r="H51" s="33"/>
      <c r="I51" s="23"/>
    </row>
    <row r="52" spans="1:9" s="24" customFormat="1" ht="15.75">
      <c r="A52" s="113" t="s">
        <v>48</v>
      </c>
      <c r="B52" s="34">
        <v>-418328.47</v>
      </c>
      <c r="C52" s="21">
        <v>-491257</v>
      </c>
      <c r="D52" s="34">
        <v>-418328.47</v>
      </c>
      <c r="E52" s="34">
        <v>-418328.47</v>
      </c>
      <c r="F52" s="112"/>
      <c r="G52" s="83"/>
      <c r="H52" s="33"/>
      <c r="I52" s="23"/>
    </row>
    <row r="53" spans="1:9" s="24" customFormat="1" ht="15.75">
      <c r="A53" s="106" t="s">
        <v>47</v>
      </c>
      <c r="B53" s="34">
        <v>-700000</v>
      </c>
      <c r="C53" s="21">
        <v>-1890661</v>
      </c>
      <c r="D53" s="34">
        <v>-700000</v>
      </c>
      <c r="E53" s="34">
        <v>-700000</v>
      </c>
      <c r="F53" s="112"/>
      <c r="G53" s="83"/>
      <c r="H53" s="33"/>
      <c r="I53" s="23"/>
    </row>
    <row r="54" spans="1:9" s="24" customFormat="1" ht="15.75">
      <c r="A54" s="106" t="s">
        <v>46</v>
      </c>
      <c r="B54" s="34">
        <v>-56948.35</v>
      </c>
      <c r="C54" s="21">
        <v>-56948</v>
      </c>
      <c r="D54" s="34">
        <v>-56948.35</v>
      </c>
      <c r="E54" s="34">
        <v>-56948.35</v>
      </c>
      <c r="F54" s="112"/>
      <c r="G54" s="83"/>
      <c r="H54" s="33"/>
      <c r="I54" s="23"/>
    </row>
    <row r="55" spans="1:9" s="24" customFormat="1" ht="15.75">
      <c r="A55" s="106" t="s">
        <v>45</v>
      </c>
      <c r="B55" s="34">
        <v>-3661523.32</v>
      </c>
      <c r="C55" s="21">
        <v>-3289895</v>
      </c>
      <c r="D55" s="34">
        <v>-3661523.32</v>
      </c>
      <c r="E55" s="34">
        <v>-3661523.32</v>
      </c>
      <c r="F55" s="112"/>
      <c r="G55" s="83"/>
      <c r="H55" s="33"/>
      <c r="I55" s="23"/>
    </row>
    <row r="56" spans="1:9" s="24" customFormat="1" ht="15.75">
      <c r="A56" s="106" t="s">
        <v>68</v>
      </c>
      <c r="B56" s="34">
        <v>0</v>
      </c>
      <c r="C56" s="21">
        <v>0</v>
      </c>
      <c r="D56" s="34">
        <v>0</v>
      </c>
      <c r="E56" s="34">
        <v>0</v>
      </c>
      <c r="F56" s="112"/>
      <c r="G56" s="83"/>
      <c r="H56" s="33"/>
      <c r="I56" s="23"/>
    </row>
    <row r="57" spans="1:9" s="24" customFormat="1" ht="15.75">
      <c r="A57" s="102"/>
      <c r="B57" s="21">
        <v>1</v>
      </c>
      <c r="C57" s="21"/>
      <c r="D57" s="21"/>
      <c r="E57" s="32"/>
      <c r="F57" s="112"/>
      <c r="G57" s="83"/>
      <c r="H57" s="33"/>
      <c r="I57" s="23"/>
    </row>
    <row r="58" spans="1:9" s="20" customFormat="1" ht="15.75">
      <c r="A58" s="105" t="s">
        <v>13</v>
      </c>
      <c r="B58" s="67">
        <f>SUM(B49:B57)</f>
        <v>-7623537.14</v>
      </c>
      <c r="C58" s="67">
        <f>SUM(C49:C57)</f>
        <v>-6924476</v>
      </c>
      <c r="D58" s="67">
        <f>SUM(D49:D57)</f>
        <v>-6800803.14</v>
      </c>
      <c r="E58" s="68">
        <f>SUM(E49:E57)</f>
        <v>-6800803.14</v>
      </c>
      <c r="F58" s="114"/>
      <c r="G58" s="84"/>
      <c r="H58" s="35"/>
      <c r="I58" s="19"/>
    </row>
    <row r="59" spans="1:9" s="20" customFormat="1" ht="16.5" thickBot="1">
      <c r="A59" s="115" t="s">
        <v>14</v>
      </c>
      <c r="B59" s="116">
        <f>+B48+B58</f>
        <v>414222.649999992</v>
      </c>
      <c r="C59" s="117">
        <f>+C48+C58</f>
        <v>1552210</v>
      </c>
      <c r="D59" s="117">
        <f>+D48+D58</f>
        <v>-78250.35000000801</v>
      </c>
      <c r="E59" s="117">
        <f>+E48+E58</f>
        <v>1031.6499999919906</v>
      </c>
      <c r="F59" s="118"/>
      <c r="G59" s="85"/>
      <c r="H59" s="18"/>
      <c r="I59" s="19"/>
    </row>
    <row r="60" spans="1:9" s="24" customFormat="1" ht="16.5" thickBot="1">
      <c r="A60" s="87" t="s">
        <v>15</v>
      </c>
      <c r="B60" s="88">
        <v>1000000</v>
      </c>
      <c r="C60" s="88">
        <v>1000000</v>
      </c>
      <c r="D60" s="88">
        <v>1000000</v>
      </c>
      <c r="E60" s="88">
        <v>1000000</v>
      </c>
      <c r="F60" s="89"/>
      <c r="G60" s="37"/>
      <c r="H60" s="38"/>
      <c r="I60" s="23"/>
    </row>
    <row r="61" spans="1:8" s="42" customFormat="1" ht="13.5" customHeight="1">
      <c r="A61" s="39" t="s">
        <v>16</v>
      </c>
      <c r="B61" s="40"/>
      <c r="C61" s="41"/>
      <c r="D61" s="40"/>
      <c r="E61" s="40"/>
      <c r="G61" s="40"/>
      <c r="H61" s="40"/>
    </row>
    <row r="62" spans="1:8" s="42" customFormat="1" ht="10.5" customHeight="1">
      <c r="A62" s="42" t="s">
        <v>53</v>
      </c>
      <c r="B62" s="43"/>
      <c r="C62" s="44"/>
      <c r="D62" s="43"/>
      <c r="E62" s="40"/>
      <c r="F62" s="40"/>
      <c r="G62" s="43"/>
      <c r="H62" s="43"/>
    </row>
    <row r="63" spans="1:8" s="42" customFormat="1" ht="14.25" customHeight="1">
      <c r="A63" s="56" t="s">
        <v>54</v>
      </c>
      <c r="B63" s="43"/>
      <c r="C63" s="45"/>
      <c r="D63" s="43"/>
      <c r="E63" s="40"/>
      <c r="F63" s="40"/>
      <c r="G63" s="43"/>
      <c r="H63" s="43"/>
    </row>
    <row r="64" spans="1:8" s="24" customFormat="1" ht="15" customHeight="1">
      <c r="A64" s="56" t="s">
        <v>55</v>
      </c>
      <c r="B64" s="30"/>
      <c r="C64" s="46"/>
      <c r="D64" s="30"/>
      <c r="E64" s="47"/>
      <c r="F64" s="47"/>
      <c r="G64" s="40"/>
      <c r="H64" s="47"/>
    </row>
    <row r="65" spans="1:8" s="24" customFormat="1" ht="15.75">
      <c r="A65" s="57" t="s">
        <v>56</v>
      </c>
      <c r="B65" s="48"/>
      <c r="C65" s="49"/>
      <c r="D65" s="48"/>
      <c r="E65" s="48"/>
      <c r="F65" s="48"/>
      <c r="G65" s="43"/>
      <c r="H65" s="30"/>
    </row>
    <row r="66" spans="1:8" s="24" customFormat="1" ht="15.75">
      <c r="A66" s="57" t="s">
        <v>66</v>
      </c>
      <c r="B66" s="48"/>
      <c r="C66" s="49"/>
      <c r="D66" s="48"/>
      <c r="E66" s="48"/>
      <c r="F66" s="48"/>
      <c r="G66" s="43"/>
      <c r="H66" s="30"/>
    </row>
    <row r="67" spans="1:8" s="24" customFormat="1" ht="15.75">
      <c r="A67" s="61" t="s">
        <v>67</v>
      </c>
      <c r="B67" s="48"/>
      <c r="C67" s="49"/>
      <c r="D67" s="48"/>
      <c r="E67" s="48"/>
      <c r="F67" s="48"/>
      <c r="G67" s="43"/>
      <c r="H67" s="30"/>
    </row>
    <row r="68" spans="1:8" s="24" customFormat="1" ht="15.75">
      <c r="A68" s="62" t="s">
        <v>75</v>
      </c>
      <c r="B68" s="48"/>
      <c r="C68" s="49"/>
      <c r="D68" s="48"/>
      <c r="E68" s="48"/>
      <c r="F68" s="48"/>
      <c r="G68" s="43"/>
      <c r="H68" s="30"/>
    </row>
    <row r="69" spans="1:8" s="24" customFormat="1" ht="15.75">
      <c r="A69" s="50"/>
      <c r="B69" s="48"/>
      <c r="C69" s="49"/>
      <c r="D69" s="48"/>
      <c r="E69" s="48"/>
      <c r="F69" s="48"/>
      <c r="G69" s="43"/>
      <c r="H69" s="30"/>
    </row>
    <row r="70" spans="1:8" s="24" customFormat="1" ht="15.75">
      <c r="A70" s="50"/>
      <c r="B70" s="48"/>
      <c r="C70" s="49"/>
      <c r="D70" s="48"/>
      <c r="E70" s="48"/>
      <c r="F70" s="48"/>
      <c r="G70" s="43"/>
      <c r="H70" s="30"/>
    </row>
    <row r="71" spans="1:8" s="24" customFormat="1" ht="15.75">
      <c r="A71" s="50"/>
      <c r="B71" s="48"/>
      <c r="C71" s="49"/>
      <c r="D71" s="48"/>
      <c r="E71" s="48"/>
      <c r="F71" s="48"/>
      <c r="G71" s="43"/>
      <c r="H71" s="30"/>
    </row>
    <row r="72" spans="2:8" ht="15">
      <c r="B72" s="52"/>
      <c r="C72" s="53"/>
      <c r="D72" s="52"/>
      <c r="E72" s="52"/>
      <c r="F72" s="52"/>
      <c r="G72" s="54"/>
      <c r="H72" s="55"/>
    </row>
    <row r="73" spans="2:8" ht="15">
      <c r="B73" s="52"/>
      <c r="C73" s="53"/>
      <c r="D73" s="52"/>
      <c r="E73" s="52"/>
      <c r="F73" s="52"/>
      <c r="G73" s="54"/>
      <c r="H73" s="55"/>
    </row>
    <row r="74" spans="2:8" ht="15">
      <c r="B74" s="52"/>
      <c r="C74" s="53"/>
      <c r="D74" s="52"/>
      <c r="E74" s="52"/>
      <c r="F74" s="52"/>
      <c r="G74" s="54"/>
      <c r="H74" s="55"/>
    </row>
    <row r="75" spans="2:8" ht="15">
      <c r="B75" s="52"/>
      <c r="C75" s="53"/>
      <c r="D75" s="52"/>
      <c r="E75" s="52"/>
      <c r="F75" s="52"/>
      <c r="G75" s="54"/>
      <c r="H75" s="55"/>
    </row>
    <row r="76" ht="12.75">
      <c r="G76" s="54"/>
    </row>
    <row r="77" ht="12.75">
      <c r="G77" s="54"/>
    </row>
    <row r="78" ht="12.75">
      <c r="G78" s="54"/>
    </row>
    <row r="79" ht="12.75">
      <c r="G79" s="54"/>
    </row>
    <row r="80" ht="12.75">
      <c r="G80" s="54"/>
    </row>
    <row r="81" ht="12.75">
      <c r="G81" s="54"/>
    </row>
    <row r="82" ht="12.75">
      <c r="G82" s="54"/>
    </row>
    <row r="83" ht="12.75">
      <c r="G83" s="54"/>
    </row>
    <row r="84" ht="12.75">
      <c r="G84" s="54"/>
    </row>
    <row r="85" ht="12.75">
      <c r="G85" s="54"/>
    </row>
    <row r="86" ht="12.75">
      <c r="G86" s="54"/>
    </row>
    <row r="87" ht="12.75">
      <c r="G87" s="54"/>
    </row>
    <row r="88" ht="12.75">
      <c r="G88" s="54"/>
    </row>
    <row r="89" ht="12.75">
      <c r="G89" s="54"/>
    </row>
    <row r="90" ht="12.75">
      <c r="G90" s="54"/>
    </row>
    <row r="91" ht="12.75">
      <c r="G91" s="54"/>
    </row>
    <row r="92" ht="12.75">
      <c r="G92" s="54"/>
    </row>
    <row r="93" ht="12.75">
      <c r="G93" s="54"/>
    </row>
    <row r="94" ht="12.75">
      <c r="G94" s="54"/>
    </row>
    <row r="95" ht="12.75">
      <c r="G95" s="54"/>
    </row>
    <row r="96" ht="12.75">
      <c r="G96" s="54"/>
    </row>
    <row r="97" ht="12.75">
      <c r="G97" s="54"/>
    </row>
    <row r="98" ht="12.75">
      <c r="G98" s="54"/>
    </row>
    <row r="99" ht="12.75">
      <c r="G99" s="54"/>
    </row>
    <row r="100" ht="12.75">
      <c r="G100" s="54"/>
    </row>
    <row r="101" ht="12.75">
      <c r="G101" s="54"/>
    </row>
    <row r="102" ht="12.75">
      <c r="G102" s="54"/>
    </row>
    <row r="103" ht="12.75">
      <c r="G103" s="54"/>
    </row>
    <row r="104" ht="12.75">
      <c r="G104" s="54"/>
    </row>
    <row r="105" ht="12.75">
      <c r="G105" s="54"/>
    </row>
    <row r="106" ht="12.75">
      <c r="G106" s="54"/>
    </row>
    <row r="107" ht="12.75">
      <c r="G107" s="54"/>
    </row>
    <row r="108" ht="12.75">
      <c r="G108" s="54"/>
    </row>
    <row r="109" ht="12.75">
      <c r="G109" s="54"/>
    </row>
    <row r="110" ht="12.75">
      <c r="G110" s="54"/>
    </row>
    <row r="111" ht="12.75">
      <c r="G111" s="54"/>
    </row>
    <row r="112" ht="12.75">
      <c r="G112" s="54"/>
    </row>
    <row r="113" ht="12.75">
      <c r="G113" s="54"/>
    </row>
    <row r="114" ht="12.75">
      <c r="G114" s="54"/>
    </row>
    <row r="115" ht="12.75">
      <c r="G115" s="54"/>
    </row>
    <row r="116" ht="12.75">
      <c r="G116" s="54"/>
    </row>
    <row r="117" ht="12.75">
      <c r="G117" s="54"/>
    </row>
    <row r="118" ht="12.75">
      <c r="G118" s="54"/>
    </row>
    <row r="119" ht="12.75">
      <c r="G119" s="54"/>
    </row>
    <row r="120" ht="12.75">
      <c r="G120" s="54"/>
    </row>
    <row r="121" ht="12.75">
      <c r="G121" s="54"/>
    </row>
    <row r="122" ht="12.75">
      <c r="G122" s="54"/>
    </row>
    <row r="123" ht="12.75">
      <c r="G123" s="54"/>
    </row>
    <row r="124" ht="12.75">
      <c r="G124" s="54"/>
    </row>
    <row r="125" ht="12.75">
      <c r="G125" s="54"/>
    </row>
    <row r="126" ht="12.75">
      <c r="G126" s="54"/>
    </row>
    <row r="127" ht="12.75">
      <c r="G127" s="54"/>
    </row>
    <row r="128" ht="12.75">
      <c r="G128" s="54"/>
    </row>
    <row r="129" ht="12.75">
      <c r="G129" s="54"/>
    </row>
    <row r="130" ht="12.75">
      <c r="G130" s="54"/>
    </row>
    <row r="131" ht="12.75">
      <c r="G131" s="54"/>
    </row>
    <row r="132" ht="12.75">
      <c r="G132" s="54"/>
    </row>
    <row r="133" ht="12.75">
      <c r="G133" s="54"/>
    </row>
    <row r="134" ht="12.75">
      <c r="G134" s="54"/>
    </row>
    <row r="135" ht="12.75">
      <c r="G135" s="54"/>
    </row>
    <row r="136" ht="12.75">
      <c r="G136" s="54"/>
    </row>
    <row r="137" ht="12.75">
      <c r="G137" s="54"/>
    </row>
    <row r="138" ht="12.75">
      <c r="G138" s="54"/>
    </row>
    <row r="139" ht="12.75">
      <c r="G139" s="54"/>
    </row>
    <row r="140" ht="12.75">
      <c r="G140" s="54"/>
    </row>
    <row r="141" ht="12.75">
      <c r="G141" s="54"/>
    </row>
    <row r="142" ht="12.75">
      <c r="G142" s="54"/>
    </row>
    <row r="143" ht="12.75">
      <c r="G143" s="54"/>
    </row>
    <row r="144" ht="12.75">
      <c r="G144" s="54"/>
    </row>
    <row r="145" ht="12.75">
      <c r="G145" s="54"/>
    </row>
    <row r="146" ht="12.75">
      <c r="G146" s="54"/>
    </row>
    <row r="147" ht="12.75">
      <c r="G147" s="54"/>
    </row>
    <row r="148" ht="12.75">
      <c r="G148" s="54"/>
    </row>
    <row r="149" ht="12.75">
      <c r="G149" s="54"/>
    </row>
    <row r="150" ht="12.75">
      <c r="G150" s="54"/>
    </row>
    <row r="151" ht="12.75">
      <c r="G151" s="54"/>
    </row>
    <row r="152" ht="12.75">
      <c r="G152" s="54"/>
    </row>
    <row r="153" ht="12.75">
      <c r="G153" s="54"/>
    </row>
    <row r="154" ht="12.75">
      <c r="G154" s="54"/>
    </row>
    <row r="155" ht="12.75">
      <c r="G155" s="54"/>
    </row>
    <row r="156" ht="12.75">
      <c r="G156" s="54"/>
    </row>
    <row r="157" ht="12.75">
      <c r="G157" s="54"/>
    </row>
    <row r="158" ht="12.75">
      <c r="G158" s="54"/>
    </row>
    <row r="159" ht="12.75">
      <c r="G159" s="54"/>
    </row>
    <row r="160" ht="12.75">
      <c r="G160" s="54"/>
    </row>
    <row r="161" ht="12.75">
      <c r="G161" s="54"/>
    </row>
    <row r="162" ht="12.75">
      <c r="G162" s="54"/>
    </row>
    <row r="163" ht="12.75">
      <c r="G163" s="54"/>
    </row>
    <row r="164" ht="12.75">
      <c r="G164" s="54"/>
    </row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2007-05-18T20:13:55Z</cp:lastPrinted>
  <dcterms:created xsi:type="dcterms:W3CDTF">2006-04-10T21:55:54Z</dcterms:created>
  <dcterms:modified xsi:type="dcterms:W3CDTF">2007-05-24T17:02:39Z</dcterms:modified>
  <cp:category/>
  <cp:version/>
  <cp:contentType/>
  <cp:contentStatus/>
</cp:coreProperties>
</file>