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5200" windowHeight="11100" activeTab="0"/>
  </bookViews>
  <sheets>
    <sheet name="Attachment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ltCIP">'[6]InputsSheet'!$B$27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fda" hidden="1">{"NonWhole",#N/A,FALSE,"ReorgRevisted"}</definedName>
    <definedName name="Audited">'[6]InputsSheet'!$B$7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'[6]InputsSheet'!$B$16</definedName>
    <definedName name="BondTerm">'[6]InputsSheet'!$B$11</definedName>
    <definedName name="bt" hidden="1">{"Dis",#N/A,FALSE,"ReorgRevisted"}</definedName>
    <definedName name="BTT" hidden="1">{"NonWhole",#N/A,FALSE,"ReorgRevisted"}</definedName>
    <definedName name="Budget_Codes">'[7]Replacement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 localSheetId="0">#REF!</definedName>
    <definedName name="Carryover">#REF!</definedName>
    <definedName name="cc" hidden="1">{"NonWhole",#N/A,FALSE,"ReorgRevisted"}</definedName>
    <definedName name="Cell" localSheetId="0">#REF!</definedName>
    <definedName name="Cell">#REF!</definedName>
    <definedName name="child" hidden="1">{"NonWhole",#N/A,FALSE,"ReorgRevisted"}</definedName>
    <definedName name="CIPToggle">'[6]InputsSheet'!$B$26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'[8]DATA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'[9]2011 DCHS (0935) Alloc 4-13ver1'!$R$38</definedName>
    <definedName name="CSOSAL">'[9]2011 DCHS (0935) Alloc 4-13ver1'!$R$16</definedName>
    <definedName name="CSOTOT">'[9]2011 DCHS (0935) Alloc 4-13ver1'!$R$60</definedName>
    <definedName name="CurrentYear">'[6]InputsSheet'!$B$6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'[8]DATA Tables'!$A$11:$A$26</definedName>
    <definedName name="Division_Code">'[8]DATA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'[6]InputsSheet'!$B$14</definedName>
    <definedName name="DSCParity">'[6]InputsSheet'!$B$15</definedName>
    <definedName name="e" hidden="1">{"Whole",#N/A,FALSE,"ReorgRevisted"}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'[9]2011 DCHS (0935) Alloc 4-13ver1'!$N$2</definedName>
    <definedName name="FB_1376">'[9]2011 DCHS (0935) Alloc 4-13ver1'!$Q$2</definedName>
    <definedName name="FB_6831">'[9]2011 DCHS (0935) Alloc 4-13ver1'!$J$2</definedName>
    <definedName name="FB_6832">'[9]2011 DCHS (0935) Alloc 4-13ver1'!$L$2</definedName>
    <definedName name="FB_6833">'[9]2011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'[8]DATA Tables'!$A$140:$A$150</definedName>
    <definedName name="gg" hidden="1">{"Dis",#N/A,FALSE,"ReorgRevisted"}</definedName>
    <definedName name="Goal_Code">'[8]DATA Tables'!$A$30:$A$35</definedName>
    <definedName name="GRNCON">'[9]2011 DCHS (0935) Alloc 4-13ver1'!$R$44</definedName>
    <definedName name="GRNSAL">'[9]2011 DCHS (0935) Alloc 4-13ver1'!$R$22</definedName>
    <definedName name="GRNTOT">'[9]2011 DCHS (0935) Alloc 4-13ver1'!$R$66</definedName>
    <definedName name="HazWaste" hidden="1">{"cxtransfer",#N/A,FALSE,"ReorgRevisted"}</definedName>
    <definedName name="HOFMIDDCON">'[9]2011 DCHS (0935) Alloc 4-13ver1'!$R$47</definedName>
    <definedName name="HOFMIDDSAL">'[9]2011 DCHS (0935) Alloc 4-13ver1'!$R$25</definedName>
    <definedName name="HOFMIDDTOT">'[9]2011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'[6]InputsSheet'!$B$17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 localSheetId="0">#REF!</definedName>
    <definedName name="LowCIP">#REF!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'[9]2011 DCHS (0935) Alloc 4-13ver1'!$R$34</definedName>
    <definedName name="MIDDSAL">'[9]2011 DCHS (0935) Alloc 4-13ver1'!$R$12</definedName>
    <definedName name="MIDDSCON">'[9]2011 DCHS (0935) Alloc 4-13'!$R$49</definedName>
    <definedName name="MIDDSSAL">'[9]2011 DCHS (0935) Alloc 4-13'!$R$26</definedName>
    <definedName name="MIDDSTOT">'[9]2011 DCHS (0935) Alloc 4-13'!$R$72</definedName>
    <definedName name="MIDDTOTBUD">'[9]2011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'[9]2011 DCHS (0935) Alloc 4-13'!$R$48</definedName>
    <definedName name="OPDMIDDSAL">'[9]2011 DCHS (0935) Alloc 4-13'!$R$25</definedName>
    <definedName name="OPDMIDDTOT">'[9]2011 DCHS (0935) Alloc 4-13'!$R$71</definedName>
    <definedName name="OperGrowth">'[6]InputsSheet'!$B$19</definedName>
    <definedName name="OperInflation">'[6]InputsSheet'!$B$18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'AttachmentA'!$A$3:$I$60</definedName>
    <definedName name="Program_Area_Code">'[8]DATA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PWTFTerm" localSheetId="0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'[12]Appro_Sections'!$B$7:$N$137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'[8]DATA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RFRate">'[6]InputsSheet'!$B$12</definedName>
    <definedName name="SRFTerm">'[6]InputsSheet'!$B$10</definedName>
    <definedName name="SRFYear" localSheetId="0">#REF!</definedName>
    <definedName name="SRFYear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artYear">'[6]InputsSheet'!$B$8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'[13]DATA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'[9]2011 DCHS (0935) Alloc 4-13ver1'!$E$103</definedName>
    <definedName name="TotalREQ">'[9]2011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<sst xmlns="http://schemas.openxmlformats.org/spreadsheetml/2006/main" count="54" uniqueCount="54">
  <si>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Attachment A: Wastewater Treatment Division Financial Plan for the 2020 Proposed Sewer Rate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</si>
  <si>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</si>
  <si>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</si>
  <si>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</si>
  <si>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</si>
  <si>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</si>
  <si>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</si>
  <si>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</si>
  <si>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</si>
  <si>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</si>
  <si>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</si>
  <si>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</si>
  <si>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</si>
  <si>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PARITY LIEN OBLIGATIONS</t>
  </si>
  <si>
    <t>SUBORDINATE DEBT SERVICE</t>
  </si>
  <si>
    <t>DEBT SERVICE COVERAGE PARITY DEBT</t>
  </si>
  <si>
    <t>DEBT SERVICE COVERAGE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</si>
  <si>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</si>
  <si>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</si>
  <si>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</si>
  <si>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</si>
  <si>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</si>
  <si>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</si>
  <si>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</si>
  <si>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</si>
  <si>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</si>
  <si>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</si>
  <si>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Parity Bonds - WIFIA Loan</t>
  </si>
  <si>
    <t xml:space="preserve">  Variable Debt Bonds (new money only)</t>
  </si>
  <si>
    <t xml:space="preserve">  Interim Debt</t>
  </si>
  <si>
    <t xml:space="preserve">  SRF Loans</t>
  </si>
  <si>
    <t xml:space="preserve">  Insurance Settlements (2018); Other  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</si>
  <si>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</si>
  <si>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</si>
  <si>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</si>
  <si>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</si>
  <si>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</si>
  <si>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</si>
  <si>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</si>
  <si>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</si>
  <si>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>Parity Reserve Account</t>
  </si>
  <si>
    <t>SRF Reserve Account</t>
  </si>
  <si>
    <t>Asset Management, BW</t>
  </si>
  <si>
    <t>TOTAL FUND RESERVES</t>
  </si>
  <si>
    <t>CONSTRUCTION FUND BALANCE</t>
  </si>
  <si>
    <t>2018 Unaudited</t>
  </si>
  <si>
    <t>2019 Forecast</t>
  </si>
  <si>
    <t>2020 Forecast</t>
  </si>
  <si>
    <t>2021 Forecast</t>
  </si>
  <si>
    <t>2022 Forecast</t>
  </si>
  <si>
    <t>2023 Forecast</t>
  </si>
  <si>
    <t>2024 Forecast</t>
  </si>
  <si>
    <t>2025 Forecast</t>
  </si>
  <si>
    <t>DEBT SERVICE PARITY DEBT (including WIFIA)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</si>
</sst>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0_)"/>
    <numFmt numFmtId="168" formatCode="&quot;$&quot;#,##0.00;\-&quot;$&quot;#,##0.00"/>
    <numFmt numFmtId="169" formatCode="_(&quot;$&quot;* #,##0_);_(&quot;$&quot;* \(#,##0\);_(&quot;$&quot;* &quot;-&quot;??_);_(@_)"/>
    <numFmt numFmtId="170" formatCode="#,##0;\(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3" fillId="0" borderId="0" xfId="15" applyNumberFormat="1" applyFont="1"/>
    <xf numFmtId="165" fontId="3" fillId="0" borderId="0" xfId="18" applyNumberFormat="1" applyFont="1"/>
    <xf numFmtId="44" fontId="3" fillId="0" borderId="0" xfId="16" applyFont="1"/>
    <xf numFmtId="166" fontId="4" fillId="0" borderId="0" xfId="20" applyNumberFormat="1" applyFont="1" applyFill="1" applyBorder="1" applyAlignment="1" quotePrefix="1">
      <alignment horizontal="left"/>
    </xf>
    <xf numFmtId="0" fontId="3" fillId="0" borderId="0" xfId="0" applyFont="1"/>
    <xf numFmtId="168" fontId="3" fillId="0" borderId="1" xfId="21" applyNumberFormat="1" applyFont="1" applyBorder="1" applyAlignment="1" applyProtection="1">
      <alignment horizontal="left"/>
      <protection/>
    </xf>
    <xf numFmtId="39" fontId="3" fillId="0" borderId="2" xfId="0" applyNumberFormat="1" applyFont="1" applyFill="1" applyBorder="1" applyProtection="1">
      <protection/>
    </xf>
    <xf numFmtId="168" fontId="3" fillId="0" borderId="3" xfId="21" applyNumberFormat="1" applyFont="1" applyBorder="1" applyAlignment="1" applyProtection="1">
      <alignment horizontal="left"/>
      <protection/>
    </xf>
    <xf numFmtId="7" fontId="3" fillId="0" borderId="4" xfId="0" applyNumberFormat="1" applyFont="1" applyBorder="1" applyProtection="1">
      <protection/>
    </xf>
    <xf numFmtId="44" fontId="3" fillId="0" borderId="4" xfId="16" applyFont="1" applyFill="1" applyBorder="1" applyAlignment="1" applyProtection="1">
      <alignment horizontal="left" indent="1"/>
      <protection/>
    </xf>
    <xf numFmtId="44" fontId="3" fillId="0" borderId="2" xfId="16" applyFont="1" applyFill="1" applyBorder="1" applyAlignment="1" applyProtection="1">
      <alignment horizontal="left" indent="1"/>
      <protection/>
    </xf>
    <xf numFmtId="37" fontId="3" fillId="0" borderId="3" xfId="0" applyNumberFormat="1" applyFont="1" applyBorder="1" applyAlignment="1" applyProtection="1">
      <alignment horizontal="left" indent="1"/>
      <protection/>
    </xf>
    <xf numFmtId="10" fontId="3" fillId="0" borderId="5" xfId="20" applyNumberFormat="1" applyFont="1" applyBorder="1"/>
    <xf numFmtId="164" fontId="3" fillId="0" borderId="5" xfId="20" applyNumberFormat="1" applyFont="1" applyBorder="1"/>
    <xf numFmtId="164" fontId="3" fillId="0" borderId="6" xfId="20" applyNumberFormat="1" applyFont="1" applyBorder="1"/>
    <xf numFmtId="169" fontId="3" fillId="0" borderId="0" xfId="16" applyNumberFormat="1" applyFont="1" applyBorder="1" applyProtection="1">
      <protection/>
    </xf>
    <xf numFmtId="169" fontId="3" fillId="0" borderId="2" xfId="16" applyNumberFormat="1" applyFont="1" applyBorder="1" applyProtection="1">
      <protection/>
    </xf>
    <xf numFmtId="37" fontId="3" fillId="0" borderId="3" xfId="0" applyNumberFormat="1" applyFont="1" applyBorder="1" applyAlignment="1" applyProtection="1">
      <alignment horizontal="left"/>
      <protection/>
    </xf>
    <xf numFmtId="39" fontId="3" fillId="0" borderId="0" xfId="0" applyNumberFormat="1" applyFont="1" applyFill="1" applyBorder="1" applyProtection="1">
      <protection/>
    </xf>
    <xf numFmtId="10" fontId="3" fillId="0" borderId="0" xfId="15" applyNumberFormat="1" applyFont="1" applyFill="1" applyBorder="1" applyProtection="1">
      <protection/>
    </xf>
    <xf numFmtId="165" fontId="3" fillId="0" borderId="0" xfId="18" applyNumberFormat="1" applyFont="1" applyFill="1" applyBorder="1" applyProtection="1">
      <protection/>
    </xf>
    <xf numFmtId="165" fontId="3" fillId="0" borderId="2" xfId="18" applyNumberFormat="1" applyFont="1" applyFill="1" applyBorder="1" applyProtection="1">
      <protection/>
    </xf>
    <xf numFmtId="165" fontId="3" fillId="0" borderId="0" xfId="22" applyNumberFormat="1" applyFont="1" applyBorder="1" applyProtection="1">
      <protection/>
    </xf>
    <xf numFmtId="165" fontId="3" fillId="0" borderId="0" xfId="22" applyNumberFormat="1" applyFont="1" applyFill="1" applyBorder="1" applyProtection="1">
      <protection/>
    </xf>
    <xf numFmtId="165" fontId="3" fillId="0" borderId="7" xfId="22" applyNumberFormat="1" applyFont="1" applyBorder="1" applyProtection="1">
      <protection/>
    </xf>
    <xf numFmtId="165" fontId="3" fillId="0" borderId="7" xfId="18" applyNumberFormat="1" applyFont="1" applyFill="1" applyBorder="1" applyProtection="1">
      <protection/>
    </xf>
    <xf numFmtId="165" fontId="3" fillId="0" borderId="8" xfId="18" applyNumberFormat="1" applyFont="1" applyFill="1" applyBorder="1" applyProtection="1">
      <protection/>
    </xf>
    <xf numFmtId="37" fontId="3" fillId="0" borderId="3" xfId="0" applyNumberFormat="1" applyFont="1" applyBorder="1"/>
    <xf numFmtId="164" fontId="3" fillId="0" borderId="0" xfId="15" applyNumberFormat="1" applyFont="1" applyFill="1" applyBorder="1" applyProtection="1">
      <protection/>
    </xf>
    <xf numFmtId="165" fontId="3" fillId="0" borderId="2" xfId="22" applyNumberFormat="1" applyFont="1" applyFill="1" applyBorder="1" applyProtection="1">
      <protection/>
    </xf>
    <xf numFmtId="170" fontId="3" fillId="0" borderId="3" xfId="0" applyNumberFormat="1" applyFont="1" applyFill="1" applyBorder="1" applyAlignment="1" applyProtection="1">
      <alignment horizontal="left"/>
      <protection/>
    </xf>
    <xf numFmtId="170" fontId="3" fillId="0" borderId="3" xfId="0" applyNumberFormat="1" applyFont="1" applyBorder="1" applyAlignment="1" applyProtection="1">
      <alignment horizontal="left"/>
      <protection/>
    </xf>
    <xf numFmtId="165" fontId="3" fillId="0" borderId="0" xfId="18" applyNumberFormat="1" applyFont="1" applyBorder="1" applyProtection="1">
      <protection/>
    </xf>
    <xf numFmtId="165" fontId="3" fillId="0" borderId="2" xfId="22" applyNumberFormat="1" applyFont="1" applyBorder="1" applyProtection="1">
      <protection/>
    </xf>
    <xf numFmtId="37" fontId="3" fillId="0" borderId="0" xfId="0" applyNumberFormat="1" applyFont="1" applyFill="1" applyBorder="1" applyProtection="1">
      <protection/>
    </xf>
    <xf numFmtId="37" fontId="3" fillId="0" borderId="2" xfId="0" applyNumberFormat="1" applyFont="1" applyFill="1" applyBorder="1" applyProtection="1">
      <protection/>
    </xf>
    <xf numFmtId="39" fontId="3" fillId="0" borderId="3" xfId="0" applyNumberFormat="1" applyFont="1" applyBorder="1" applyAlignment="1" applyProtection="1">
      <alignment horizontal="left"/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2" xfId="18" applyFont="1" applyFill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2" xfId="22" applyNumberFormat="1" applyFont="1" applyBorder="1" applyProtection="1">
      <protection/>
    </xf>
    <xf numFmtId="37" fontId="3" fillId="0" borderId="7" xfId="0" applyNumberFormat="1" applyFont="1" applyFill="1" applyBorder="1" applyProtection="1">
      <protection/>
    </xf>
    <xf numFmtId="37" fontId="3" fillId="0" borderId="8" xfId="0" applyNumberFormat="1" applyFont="1" applyFill="1" applyBorder="1" applyProtection="1">
      <protection/>
    </xf>
    <xf numFmtId="170" fontId="3" fillId="0" borderId="9" xfId="0" applyNumberFormat="1" applyFont="1" applyBorder="1"/>
    <xf numFmtId="169" fontId="3" fillId="0" borderId="4" xfId="16" applyNumberFormat="1" applyFont="1" applyFill="1" applyBorder="1" applyProtection="1">
      <protection/>
    </xf>
    <xf numFmtId="169" fontId="3" fillId="0" borderId="10" xfId="16" applyNumberFormat="1" applyFont="1" applyFill="1" applyBorder="1" applyAlignment="1" applyProtection="1">
      <alignment horizontal="left" indent="1"/>
      <protection/>
    </xf>
    <xf numFmtId="169" fontId="3" fillId="0" borderId="11" xfId="16" applyNumberFormat="1" applyFont="1" applyFill="1" applyBorder="1" applyAlignment="1" applyProtection="1">
      <alignment horizontal="left" indent="1"/>
      <protection/>
    </xf>
    <xf numFmtId="170" fontId="4" fillId="0" borderId="12" xfId="0" applyNumberFormat="1" applyFont="1" applyBorder="1" applyAlignment="1" applyProtection="1">
      <alignment horizontal="left"/>
      <protection/>
    </xf>
    <xf numFmtId="37" fontId="3" fillId="0" borderId="13" xfId="0" applyNumberFormat="1" applyFont="1" applyFill="1" applyBorder="1" applyProtection="1">
      <protection/>
    </xf>
    <xf numFmtId="37" fontId="3" fillId="0" borderId="14" xfId="0" applyNumberFormat="1" applyFont="1" applyFill="1" applyBorder="1" applyProtection="1">
      <protection/>
    </xf>
    <xf numFmtId="169" fontId="3" fillId="0" borderId="5" xfId="16" applyNumberFormat="1" applyFont="1" applyBorder="1" applyProtection="1">
      <protection/>
    </xf>
    <xf numFmtId="169" fontId="3" fillId="0" borderId="5" xfId="16" applyNumberFormat="1" applyFont="1" applyFill="1" applyBorder="1" applyProtection="1">
      <protection/>
    </xf>
    <xf numFmtId="169" fontId="3" fillId="0" borderId="2" xfId="16" applyNumberFormat="1" applyFont="1" applyFill="1" applyBorder="1" applyProtection="1">
      <protection/>
    </xf>
    <xf numFmtId="165" fontId="4" fillId="0" borderId="0" xfId="18" applyNumberFormat="1" applyFont="1" applyFill="1" applyBorder="1" applyProtection="1">
      <protection/>
    </xf>
    <xf numFmtId="37" fontId="3" fillId="0" borderId="7" xfId="0" applyNumberFormat="1" applyFont="1" applyBorder="1" applyProtection="1">
      <protection/>
    </xf>
    <xf numFmtId="37" fontId="3" fillId="0" borderId="0" xfId="0" applyNumberFormat="1" applyFont="1" applyBorder="1" applyProtection="1">
      <protection/>
    </xf>
    <xf numFmtId="10" fontId="3" fillId="0" borderId="0" xfId="20" applyNumberFormat="1" applyFont="1" applyFill="1" applyBorder="1"/>
    <xf numFmtId="165" fontId="3" fillId="0" borderId="0" xfId="18" applyNumberFormat="1" applyFont="1" applyFill="1" applyBorder="1"/>
    <xf numFmtId="170" fontId="3" fillId="0" borderId="9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>
      <alignment wrapText="1"/>
    </xf>
    <xf numFmtId="167" fontId="3" fillId="0" borderId="13" xfId="0" applyNumberFormat="1" applyFont="1" applyFill="1" applyBorder="1" applyAlignment="1" applyProtection="1">
      <alignment horizontal="center" wrapText="1"/>
      <protection/>
    </xf>
    <xf numFmtId="167" fontId="3" fillId="0" borderId="14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Border="1" applyAlignment="1">
      <alignment wrapText="1"/>
    </xf>
    <xf numFmtId="167" fontId="3" fillId="0" borderId="0" xfId="0" applyNumberFormat="1" applyFont="1" applyFill="1" applyBorder="1" applyAlignment="1" applyProtection="1">
      <alignment horizontal="center" wrapText="1"/>
      <protection/>
    </xf>
    <xf numFmtId="167" fontId="3" fillId="0" borderId="2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/>
    <xf numFmtId="169" fontId="3" fillId="0" borderId="4" xfId="16" applyNumberFormat="1" applyFont="1" applyFill="1" applyBorder="1" applyAlignment="1" applyProtection="1">
      <alignment horizontal="center"/>
      <protection/>
    </xf>
    <xf numFmtId="169" fontId="3" fillId="0" borderId="16" xfId="16" applyNumberFormat="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pitalFinanceGroup\Sewer%20Rates\2020%20Rate\WTDSRM2020ExecutiveProposal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Users\recordj\AppData\Local\Microsoft\Windows\Temporary%20Internet%20Files\Content.Outlook\DJH4TYBY\Countywide_Equipment_Replacement_Template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Dashboard"/>
      <sheetName val="ProposedBudgetFinancialPlan"/>
      <sheetName val="AttachmentA"/>
      <sheetName val="TestsOrdRequirements"/>
      <sheetName val="CommonExports"/>
      <sheetName val="FinPlanLong"/>
      <sheetName val="FinPlan6Yr"/>
      <sheetName val="6YearPlanAltFormat"/>
      <sheetName val="Operating Financial Plan"/>
      <sheetName val="Capital Financial Plan3611"/>
      <sheetName val="Capital Financial Plan3612"/>
      <sheetName val="Fund8920FinancialPlan"/>
      <sheetName val="6YearPlanBienniums"/>
    </sheetNames>
    <sheetDataSet>
      <sheetData sheetId="0" refreshError="1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2021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1.2499996423721313</v>
          </cell>
        </row>
        <row r="15">
          <cell r="B15">
            <v>1.25</v>
          </cell>
        </row>
        <row r="16">
          <cell r="B16" t="str">
            <v>2018Rev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Layout" workbookViewId="0" topLeftCell="A1">
      <selection activeCell="J3" sqref="J3"/>
    </sheetView>
  </sheetViews>
  <sheetFormatPr defaultColWidth="0" defaultRowHeight="15"/>
  <cols>
    <col min="1" max="1" width="49.00390625" style="0" customWidth="1"/>
    <col min="2" max="4" width="9.57421875" style="0" bestFit="1" customWidth="1"/>
    <col min="5" max="5" width="10.28125" style="0" customWidth="1"/>
    <col min="6" max="6" width="9.7109375" style="0" customWidth="1"/>
    <col min="7" max="7" width="9.8515625" style="0" customWidth="1"/>
    <col min="8" max="8" width="10.00390625" style="0" customWidth="1"/>
    <col min="9" max="9" width="10.140625" style="0" customWidth="1"/>
    <col min="10" max="10" width="13.28125" style="0" customWidth="1"/>
    <col min="11" max="41" width="0" style="0" hidden="1" customWidth="1"/>
    <col min="42" max="16384" width="9.140625" style="0" hidden="1" customWidth="1"/>
  </cols>
  <sheetData>
    <row r="1" spans="1:9" ht="15">
      <c r="A1" s="1"/>
      <c r="B1" s="2"/>
      <c r="C1" s="3"/>
      <c r="D1" s="2"/>
      <c r="E1" s="2"/>
      <c r="F1" s="2"/>
      <c r="G1" s="2"/>
      <c r="H1" s="2"/>
      <c r="I1" s="4"/>
    </row>
    <row r="2" spans="1:4" ht="3.75" customHeight="1" thickBot="1">
      <c r="A2" s="5"/>
      <c r="B2" s="6"/>
      <c r="C2" s="6"/>
      <c r="D2" s="6"/>
    </row>
    <row r="3" spans="1:9" ht="33.2" customHeight="1" thickBot="1">
      <c r="A3" s="62" t="s">
        <v>0</v>
      </c>
      <c r="B3" s="63" t="s">
        <v>45</v>
      </c>
      <c r="C3" s="63" t="s">
        <v>46</v>
      </c>
      <c r="D3" s="63" t="s">
        <v>47</v>
      </c>
      <c r="E3" s="63" t="s">
        <v>48</v>
      </c>
      <c r="F3" s="63" t="s">
        <v>49</v>
      </c>
      <c r="G3" s="63" t="s">
        <v>50</v>
      </c>
      <c r="H3" s="63" t="s">
        <v>51</v>
      </c>
      <c r="I3" s="64" t="s">
        <v>52</v>
      </c>
    </row>
    <row r="4" spans="1:9" ht="5.1" customHeight="1">
      <c r="A4" s="65"/>
      <c r="B4" s="66"/>
      <c r="C4" s="66"/>
      <c r="D4" s="66"/>
      <c r="E4" s="66"/>
      <c r="F4" s="66"/>
      <c r="G4" s="66"/>
      <c r="H4" s="66"/>
      <c r="I4" s="67"/>
    </row>
    <row r="5" spans="1:9" ht="15">
      <c r="A5" s="9" t="s">
        <v>1</v>
      </c>
      <c r="B5" s="39">
        <v>760.571</v>
      </c>
      <c r="C5" s="39">
        <v>763.5516777490001</v>
      </c>
      <c r="D5" s="39">
        <v>768.2856981510439</v>
      </c>
      <c r="E5" s="20">
        <v>773.0490694795803</v>
      </c>
      <c r="F5" s="20">
        <v>777.8419737103537</v>
      </c>
      <c r="G5" s="20">
        <v>782.664593947358</v>
      </c>
      <c r="H5" s="20">
        <v>787.5171144298315</v>
      </c>
      <c r="I5" s="8">
        <v>792.3997205392965</v>
      </c>
    </row>
    <row r="6" spans="1:9" ht="15.75" thickBot="1">
      <c r="A6" s="9" t="s">
        <v>2</v>
      </c>
      <c r="B6" s="10">
        <v>44.22</v>
      </c>
      <c r="C6" s="10">
        <v>45.33</v>
      </c>
      <c r="D6" s="10">
        <v>45.33</v>
      </c>
      <c r="E6" s="11">
        <v>47.365779876708984</v>
      </c>
      <c r="F6" s="11">
        <v>47.36767578125</v>
      </c>
      <c r="G6" s="11">
        <v>49.50016784667969</v>
      </c>
      <c r="H6" s="11">
        <v>49.498783111572266</v>
      </c>
      <c r="I6" s="12">
        <v>51.895172119140625</v>
      </c>
    </row>
    <row r="7" spans="1:9" ht="15">
      <c r="A7" s="13" t="s">
        <v>3</v>
      </c>
      <c r="B7" s="14">
        <v>0</v>
      </c>
      <c r="C7" s="15">
        <f aca="true" t="shared" si="0" ref="C7:I7">-1+C6/B6</f>
        <v>0.025101763907733998</v>
      </c>
      <c r="D7" s="15">
        <f t="shared" si="0"/>
        <v>0</v>
      </c>
      <c r="E7" s="15">
        <f t="shared" si="0"/>
        <v>0.04491021126646788</v>
      </c>
      <c r="F7" s="15">
        <f t="shared" si="0"/>
        <v>4.002688324677983E-05</v>
      </c>
      <c r="G7" s="15">
        <f t="shared" si="0"/>
        <v>0.04501998525909978</v>
      </c>
      <c r="H7" s="15">
        <f t="shared" si="0"/>
        <v>-2.7974351757942273E-05</v>
      </c>
      <c r="I7" s="16">
        <f t="shared" si="0"/>
        <v>0.04841308931104016</v>
      </c>
    </row>
    <row r="8" spans="1:9" ht="15">
      <c r="A8" s="9" t="s">
        <v>4</v>
      </c>
      <c r="B8" s="17">
        <v>61070</v>
      </c>
      <c r="C8" s="17">
        <f aca="true" t="shared" si="1" ref="C8:I8">B32</f>
        <v>61099.7</v>
      </c>
      <c r="D8" s="17">
        <f t="shared" si="1"/>
        <v>63525.83</v>
      </c>
      <c r="E8" s="17">
        <f t="shared" si="1"/>
        <v>63138.600000000006</v>
      </c>
      <c r="F8" s="17">
        <f t="shared" si="1"/>
        <v>63956.36</v>
      </c>
      <c r="G8" s="17">
        <f t="shared" si="1"/>
        <v>64841.678</v>
      </c>
      <c r="H8" s="17">
        <f t="shared" si="1"/>
        <v>65771.26190000001</v>
      </c>
      <c r="I8" s="18">
        <f t="shared" si="1"/>
        <v>67027.324995</v>
      </c>
    </row>
    <row r="9" spans="1:9" ht="12" customHeight="1">
      <c r="A9" s="19" t="s">
        <v>5</v>
      </c>
      <c r="B9" s="20"/>
      <c r="C9" s="21"/>
      <c r="D9" s="20"/>
      <c r="E9" s="22"/>
      <c r="F9" s="22"/>
      <c r="G9" s="22"/>
      <c r="H9" s="22"/>
      <c r="I9" s="23"/>
    </row>
    <row r="10" spans="1:9" ht="12.75" customHeight="1">
      <c r="A10" s="19" t="s">
        <v>6</v>
      </c>
      <c r="B10" s="17">
        <v>403589.39544</v>
      </c>
      <c r="C10" s="17">
        <v>415341.5706283461</v>
      </c>
      <c r="D10" s="17">
        <v>417916.68836624187</v>
      </c>
      <c r="E10" s="17">
        <v>439392.8647063741</v>
      </c>
      <c r="F10" s="17">
        <v>442134.79703711544</v>
      </c>
      <c r="G10" s="17">
        <v>464904.34521657147</v>
      </c>
      <c r="H10" s="17">
        <v>467773.6661257616</v>
      </c>
      <c r="I10" s="18">
        <v>493460.63861454866</v>
      </c>
    </row>
    <row r="11" spans="1:9" ht="12.75" customHeight="1">
      <c r="A11" s="19" t="s">
        <v>7</v>
      </c>
      <c r="B11" s="24">
        <v>86851</v>
      </c>
      <c r="C11" s="24">
        <v>88549</v>
      </c>
      <c r="D11" s="24">
        <v>92302</v>
      </c>
      <c r="E11" s="22">
        <v>95800</v>
      </c>
      <c r="F11" s="22">
        <v>99086</v>
      </c>
      <c r="G11" s="22">
        <v>102113</v>
      </c>
      <c r="H11" s="22">
        <v>106158</v>
      </c>
      <c r="I11" s="23">
        <v>111264</v>
      </c>
    </row>
    <row r="12" spans="1:9" ht="12.75" customHeight="1">
      <c r="A12" s="19" t="s">
        <v>8</v>
      </c>
      <c r="B12" s="25">
        <v>19219</v>
      </c>
      <c r="C12" s="24">
        <v>17157.53593</v>
      </c>
      <c r="D12" s="24">
        <v>17570.2620079</v>
      </c>
      <c r="E12" s="22">
        <v>17795.369868137</v>
      </c>
      <c r="F12" s="22">
        <v>18233.23096418111</v>
      </c>
      <c r="G12" s="22">
        <v>15484.02193</v>
      </c>
      <c r="H12" s="22">
        <v>15948.542587900001</v>
      </c>
      <c r="I12" s="23">
        <v>16426.998865537003</v>
      </c>
    </row>
    <row r="13" spans="1:9" ht="12.75" customHeight="1">
      <c r="A13" s="19" t="s">
        <v>9</v>
      </c>
      <c r="B13" s="24">
        <v>7986</v>
      </c>
      <c r="C13" s="24">
        <v>9230.46634871349</v>
      </c>
      <c r="D13" s="24">
        <v>8580.712225203093</v>
      </c>
      <c r="E13" s="22">
        <v>8808.595826038689</v>
      </c>
      <c r="F13" s="22">
        <v>10565.085500826537</v>
      </c>
      <c r="G13" s="22">
        <v>11068.3458725606</v>
      </c>
      <c r="H13" s="22">
        <v>11180.637249536869</v>
      </c>
      <c r="I13" s="23">
        <v>11849.41289974897</v>
      </c>
    </row>
    <row r="14" spans="1:9" ht="12.75" customHeight="1">
      <c r="A14" s="19" t="s">
        <v>10</v>
      </c>
      <c r="B14" s="26">
        <v>0</v>
      </c>
      <c r="C14" s="26">
        <v>0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8">
        <v>0</v>
      </c>
    </row>
    <row r="15" spans="1:9" ht="12.75" customHeight="1">
      <c r="A15" s="19" t="s">
        <v>11</v>
      </c>
      <c r="B15" s="17">
        <f aca="true" t="shared" si="2" ref="B15:E15">SUM(B10:B14)</f>
        <v>517645.39544</v>
      </c>
      <c r="C15" s="17">
        <f t="shared" si="2"/>
        <v>530278.5729070596</v>
      </c>
      <c r="D15" s="17">
        <f t="shared" si="2"/>
        <v>536369.662599345</v>
      </c>
      <c r="E15" s="17">
        <f t="shared" si="2"/>
        <v>561796.8304005499</v>
      </c>
      <c r="F15" s="17">
        <f aca="true" t="shared" si="3" ref="F15:I15">SUM(F10:F14)</f>
        <v>570019.1135021232</v>
      </c>
      <c r="G15" s="17">
        <f t="shared" si="3"/>
        <v>593569.7130191321</v>
      </c>
      <c r="H15" s="17">
        <f t="shared" si="3"/>
        <v>601060.8459631983</v>
      </c>
      <c r="I15" s="18">
        <f t="shared" si="3"/>
        <v>633001.0503798346</v>
      </c>
    </row>
    <row r="16" spans="1:9" ht="5.45" customHeight="1">
      <c r="A16" s="29"/>
      <c r="B16" s="25"/>
      <c r="C16" s="30"/>
      <c r="D16" s="25"/>
      <c r="E16" s="25"/>
      <c r="F16" s="25"/>
      <c r="G16" s="25"/>
      <c r="H16" s="25"/>
      <c r="I16" s="31"/>
    </row>
    <row r="17" spans="1:9" ht="15">
      <c r="A17" s="32" t="s">
        <v>12</v>
      </c>
      <c r="B17" s="25">
        <v>-148497</v>
      </c>
      <c r="C17" s="24">
        <v>-172758.3</v>
      </c>
      <c r="D17" s="24">
        <v>-168886</v>
      </c>
      <c r="E17" s="25">
        <v>-177063.6</v>
      </c>
      <c r="F17" s="25">
        <v>-185916.78000000003</v>
      </c>
      <c r="G17" s="25">
        <v>-195212.61900000004</v>
      </c>
      <c r="H17" s="25">
        <v>-207773.24995000006</v>
      </c>
      <c r="I17" s="31">
        <v>-218863.91244750007</v>
      </c>
    </row>
    <row r="18" spans="1:9" ht="5.45" customHeight="1">
      <c r="A18" s="32"/>
      <c r="B18" s="25"/>
      <c r="C18" s="25"/>
      <c r="D18" s="25"/>
      <c r="E18" s="25"/>
      <c r="F18" s="25"/>
      <c r="G18" s="25"/>
      <c r="H18" s="25"/>
      <c r="I18" s="31"/>
    </row>
    <row r="19" spans="1:9" ht="15">
      <c r="A19" s="33" t="s">
        <v>53</v>
      </c>
      <c r="B19" s="24">
        <v>-163966.64603</v>
      </c>
      <c r="C19" s="34">
        <v>-171583.90000000002</v>
      </c>
      <c r="D19" s="24">
        <v>-165777.36539999998</v>
      </c>
      <c r="E19" s="24">
        <v>-168503.45857581406</v>
      </c>
      <c r="F19" s="24">
        <v>-182268.0085524867</v>
      </c>
      <c r="G19" s="24">
        <v>-194661.2020130931</v>
      </c>
      <c r="H19" s="24">
        <v>-204143.15926184625</v>
      </c>
      <c r="I19" s="35">
        <v>-213984.3736706147</v>
      </c>
    </row>
    <row r="20" spans="1:9" ht="12.75" customHeight="1">
      <c r="A20" s="33" t="s">
        <v>13</v>
      </c>
      <c r="B20" s="24">
        <v>-49121.3</v>
      </c>
      <c r="C20" s="24">
        <v>-42671.64</v>
      </c>
      <c r="D20" s="24">
        <v>-50237.60375</v>
      </c>
      <c r="E20" s="24">
        <v>-52407.564999999995</v>
      </c>
      <c r="F20" s="24">
        <v>-52342.56125</v>
      </c>
      <c r="G20" s="24">
        <v>-50016.73</v>
      </c>
      <c r="H20" s="24">
        <v>-49942.2175</v>
      </c>
      <c r="I20" s="35">
        <v>-49930.3425</v>
      </c>
    </row>
    <row r="21" spans="1:9" ht="12.75" customHeight="1">
      <c r="A21" s="33" t="s">
        <v>14</v>
      </c>
      <c r="B21" s="24">
        <v>-33356.88154051664</v>
      </c>
      <c r="C21" s="24">
        <v>-47239.93979323085</v>
      </c>
      <c r="D21" s="24">
        <v>-48064.93488993898</v>
      </c>
      <c r="E21" s="24">
        <v>-51644.66799517968</v>
      </c>
      <c r="F21" s="24">
        <v>-54176.700163116446</v>
      </c>
      <c r="G21" s="24">
        <v>-50625.59745311645</v>
      </c>
      <c r="H21" s="24">
        <v>-49851.93147311645</v>
      </c>
      <c r="I21" s="35">
        <v>-45841.02819311645</v>
      </c>
    </row>
    <row r="22" spans="1:9" ht="6.75" customHeight="1">
      <c r="A22" s="29"/>
      <c r="B22" s="36"/>
      <c r="C22" s="36"/>
      <c r="D22" s="36"/>
      <c r="E22" s="36"/>
      <c r="F22" s="36"/>
      <c r="G22" s="36"/>
      <c r="H22" s="36"/>
      <c r="I22" s="37"/>
    </row>
    <row r="23" spans="1:10" ht="15">
      <c r="A23" s="38" t="s">
        <v>15</v>
      </c>
      <c r="B23" s="39">
        <f aca="true" t="shared" si="4" ref="B23:I23">(B15+B17)/(-B19)</f>
        <v>2.251362727590702</v>
      </c>
      <c r="C23" s="39">
        <f t="shared" si="4"/>
        <v>2.083646967501377</v>
      </c>
      <c r="D23" s="39">
        <f t="shared" si="4"/>
        <v>2.2167300204865303</v>
      </c>
      <c r="E23" s="40">
        <f t="shared" si="4"/>
        <v>2.2832364015095186</v>
      </c>
      <c r="F23" s="40">
        <f t="shared" si="4"/>
        <v>2.1073491533294244</v>
      </c>
      <c r="G23" s="40">
        <f t="shared" si="4"/>
        <v>2.0464123816123267</v>
      </c>
      <c r="H23" s="40">
        <f t="shared" si="4"/>
        <v>1.9265284099416922</v>
      </c>
      <c r="I23" s="41">
        <f t="shared" si="4"/>
        <v>1.9353615912618658</v>
      </c>
      <c r="J23" s="68"/>
    </row>
    <row r="24" spans="1:9" ht="15">
      <c r="A24" s="38" t="s">
        <v>16</v>
      </c>
      <c r="B24" s="39">
        <f aca="true" t="shared" si="5" ref="B24:I24">(B15+B17)/(-B19-B20-B21)</f>
        <v>1.4978946771945276</v>
      </c>
      <c r="C24" s="39">
        <f t="shared" si="5"/>
        <v>1.3672139693954068</v>
      </c>
      <c r="D24" s="39">
        <f t="shared" si="5"/>
        <v>1.391562390691294</v>
      </c>
      <c r="E24" s="40">
        <f t="shared" si="5"/>
        <v>1.4115765779205416</v>
      </c>
      <c r="F24" s="40">
        <f t="shared" si="5"/>
        <v>1.3300528570662855</v>
      </c>
      <c r="G24" s="40">
        <f t="shared" si="5"/>
        <v>1.34897505200565</v>
      </c>
      <c r="H24" s="40">
        <f t="shared" si="5"/>
        <v>1.293976044918981</v>
      </c>
      <c r="I24" s="41">
        <f t="shared" si="5"/>
        <v>1.3369796863106223</v>
      </c>
    </row>
    <row r="25" spans="1:9" ht="5.1" customHeight="1">
      <c r="A25" s="29"/>
      <c r="B25" s="36"/>
      <c r="C25" s="36"/>
      <c r="D25" s="36"/>
      <c r="E25" s="36"/>
      <c r="F25" s="36"/>
      <c r="G25" s="36"/>
      <c r="H25" s="36"/>
      <c r="I25" s="37"/>
    </row>
    <row r="26" spans="1:9" ht="15">
      <c r="A26" s="33" t="s">
        <v>17</v>
      </c>
      <c r="B26" s="25">
        <v>-1685.2905253640893</v>
      </c>
      <c r="C26" s="25">
        <v>-1778.9162137337498</v>
      </c>
      <c r="D26" s="25">
        <v>-1874.6276892753726</v>
      </c>
      <c r="E26" s="25">
        <v>-1972.5375844962427</v>
      </c>
      <c r="F26" s="25">
        <v>-11177.76461405904</v>
      </c>
      <c r="G26" s="25">
        <v>-12295.433903218229</v>
      </c>
      <c r="H26" s="25">
        <v>-12960.677333992013</v>
      </c>
      <c r="I26" s="31">
        <v>-13658.63391002758</v>
      </c>
    </row>
    <row r="27" spans="1:9" ht="15">
      <c r="A27" s="33" t="s">
        <v>18</v>
      </c>
      <c r="B27" s="22">
        <v>-29.799999999999272</v>
      </c>
      <c r="C27" s="22">
        <v>-2426.1299999999974</v>
      </c>
      <c r="D27" s="22">
        <v>387.2299999999959</v>
      </c>
      <c r="E27" s="36">
        <v>-817.7599999999984</v>
      </c>
      <c r="F27" s="36">
        <v>-885.3180000000029</v>
      </c>
      <c r="G27" s="36">
        <v>-929.5839000000014</v>
      </c>
      <c r="H27" s="36">
        <v>-1256.0630950000013</v>
      </c>
      <c r="I27" s="37">
        <v>-1109.0662497500016</v>
      </c>
    </row>
    <row r="28" spans="1:9" ht="15">
      <c r="A28" s="33" t="s">
        <v>19</v>
      </c>
      <c r="B28" s="22">
        <v>-108899.76786948337</v>
      </c>
      <c r="C28" s="22">
        <v>-99699.96336445157</v>
      </c>
      <c r="D28" s="22">
        <v>-109999.58978030313</v>
      </c>
      <c r="E28" s="36">
        <v>-119321.28964170424</v>
      </c>
      <c r="F28" s="36">
        <v>-93297.70502157859</v>
      </c>
      <c r="G28" s="36">
        <v>-99948.55015911603</v>
      </c>
      <c r="H28" s="36">
        <v>-84162.10966747886</v>
      </c>
      <c r="I28" s="37">
        <v>-95884.5183344141</v>
      </c>
    </row>
    <row r="29" spans="1:9" ht="6.75" customHeight="1">
      <c r="A29" s="33"/>
      <c r="B29" s="42"/>
      <c r="C29" s="42"/>
      <c r="D29" s="42"/>
      <c r="E29" s="42"/>
      <c r="F29" s="42"/>
      <c r="G29" s="42"/>
      <c r="H29" s="42"/>
      <c r="I29" s="43"/>
    </row>
    <row r="30" spans="1:9" ht="12.75" customHeight="1">
      <c r="A30" s="33" t="s">
        <v>20</v>
      </c>
      <c r="B30" s="17">
        <v>46250</v>
      </c>
      <c r="C30" s="17">
        <v>46250</v>
      </c>
      <c r="D30" s="17">
        <v>46250</v>
      </c>
      <c r="E30" s="17">
        <v>46250</v>
      </c>
      <c r="F30" s="17">
        <v>46250</v>
      </c>
      <c r="G30" s="17">
        <v>46250</v>
      </c>
      <c r="H30" s="17">
        <v>46250</v>
      </c>
      <c r="I30" s="18">
        <v>46250</v>
      </c>
    </row>
    <row r="31" spans="1:9" ht="15">
      <c r="A31" s="33" t="s">
        <v>21</v>
      </c>
      <c r="B31" s="44">
        <v>14849.7</v>
      </c>
      <c r="C31" s="44">
        <v>17275.829999999998</v>
      </c>
      <c r="D31" s="44">
        <v>16888.600000000002</v>
      </c>
      <c r="E31" s="44">
        <v>17706.36</v>
      </c>
      <c r="F31" s="44">
        <v>18591.678000000004</v>
      </c>
      <c r="G31" s="44">
        <v>19521.261900000005</v>
      </c>
      <c r="H31" s="44">
        <v>20777.324995000006</v>
      </c>
      <c r="I31" s="45">
        <v>21886.391244750008</v>
      </c>
    </row>
    <row r="32" spans="1:9" ht="15.75" thickBot="1">
      <c r="A32" s="46" t="s">
        <v>22</v>
      </c>
      <c r="B32" s="47">
        <f aca="true" t="shared" si="6" ref="B32:I32">SUM(B30:B31)</f>
        <v>61099.7</v>
      </c>
      <c r="C32" s="47">
        <f t="shared" si="6"/>
        <v>63525.83</v>
      </c>
      <c r="D32" s="47">
        <f t="shared" si="6"/>
        <v>63138.600000000006</v>
      </c>
      <c r="E32" s="48">
        <f t="shared" si="6"/>
        <v>63956.36</v>
      </c>
      <c r="F32" s="48">
        <f t="shared" si="6"/>
        <v>64841.678</v>
      </c>
      <c r="G32" s="48">
        <f t="shared" si="6"/>
        <v>65771.26190000001</v>
      </c>
      <c r="H32" s="48">
        <f t="shared" si="6"/>
        <v>67027.324995</v>
      </c>
      <c r="I32" s="49">
        <f t="shared" si="6"/>
        <v>68136.39124475</v>
      </c>
    </row>
    <row r="33" spans="1:9" ht="15" customHeight="1" thickBot="1">
      <c r="A33" s="50" t="s">
        <v>23</v>
      </c>
      <c r="B33" s="51"/>
      <c r="C33" s="51"/>
      <c r="D33" s="51"/>
      <c r="E33" s="51"/>
      <c r="F33" s="51"/>
      <c r="G33" s="51"/>
      <c r="H33" s="51"/>
      <c r="I33" s="52"/>
    </row>
    <row r="34" spans="1:9" ht="15">
      <c r="A34" s="7" t="s">
        <v>24</v>
      </c>
      <c r="B34" s="53">
        <v>76524</v>
      </c>
      <c r="C34" s="53">
        <f aca="true" t="shared" si="7" ref="C34:I34">B51</f>
        <v>173887.73286948336</v>
      </c>
      <c r="D34" s="53">
        <f t="shared" si="7"/>
        <v>75554.52370494485</v>
      </c>
      <c r="E34" s="54">
        <f t="shared" si="7"/>
        <v>5000.100421132898</v>
      </c>
      <c r="F34" s="54">
        <f t="shared" si="7"/>
        <v>4998.890832038072</v>
      </c>
      <c r="G34" s="54">
        <f t="shared" si="7"/>
        <v>5000.260529023013</v>
      </c>
      <c r="H34" s="54">
        <f t="shared" si="7"/>
        <v>4999.665512165811</v>
      </c>
      <c r="I34" s="55">
        <f t="shared" si="7"/>
        <v>4999.585345123545</v>
      </c>
    </row>
    <row r="35" spans="1:9" ht="15">
      <c r="A35" s="9" t="s">
        <v>25</v>
      </c>
      <c r="B35" s="36"/>
      <c r="C35" s="36"/>
      <c r="D35" s="36"/>
      <c r="E35" s="36"/>
      <c r="F35" s="36"/>
      <c r="G35" s="36"/>
      <c r="H35" s="36"/>
      <c r="I35" s="37"/>
    </row>
    <row r="36" spans="1:9" ht="15">
      <c r="A36" s="9" t="s">
        <v>26</v>
      </c>
      <c r="B36" s="22">
        <v>142039</v>
      </c>
      <c r="C36" s="22">
        <v>0</v>
      </c>
      <c r="D36" s="22">
        <v>0</v>
      </c>
      <c r="E36" s="22">
        <v>98436.2109375</v>
      </c>
      <c r="F36" s="36">
        <v>189420.25</v>
      </c>
      <c r="G36" s="36">
        <v>170593.3125</v>
      </c>
      <c r="H36" s="36">
        <v>130610.453125</v>
      </c>
      <c r="I36" s="37">
        <v>135435.125</v>
      </c>
    </row>
    <row r="37" spans="1:9" ht="15">
      <c r="A37" s="9" t="s">
        <v>27</v>
      </c>
      <c r="B37" s="22"/>
      <c r="C37" s="22"/>
      <c r="D37" s="22">
        <v>77212</v>
      </c>
      <c r="E37" s="22">
        <v>57288</v>
      </c>
      <c r="F37" s="22">
        <v>0</v>
      </c>
      <c r="G37" s="36"/>
      <c r="H37" s="36"/>
      <c r="I37" s="37"/>
    </row>
    <row r="38" spans="1:9" ht="15">
      <c r="A38" s="9" t="s">
        <v>28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</row>
    <row r="39" spans="1:9" ht="15">
      <c r="A39" s="9" t="s">
        <v>29</v>
      </c>
      <c r="B39" s="22">
        <v>0</v>
      </c>
      <c r="C39" s="22">
        <v>0</v>
      </c>
      <c r="D39" s="22">
        <v>0</v>
      </c>
      <c r="E39" s="22">
        <v>0</v>
      </c>
      <c r="F39" s="22">
        <f aca="true" t="shared" si="8" ref="F39:I39">-F26</f>
        <v>11177.76461405904</v>
      </c>
      <c r="G39" s="22">
        <f t="shared" si="8"/>
        <v>12295.433903218229</v>
      </c>
      <c r="H39" s="22">
        <f t="shared" si="8"/>
        <v>12960.677333992013</v>
      </c>
      <c r="I39" s="23">
        <f t="shared" si="8"/>
        <v>13658.63391002758</v>
      </c>
    </row>
    <row r="40" spans="1:9" ht="15">
      <c r="A40" s="19" t="s">
        <v>30</v>
      </c>
      <c r="B40" s="22">
        <v>27842.865</v>
      </c>
      <c r="C40" s="22">
        <v>20553.422</v>
      </c>
      <c r="D40" s="22">
        <v>6983.5</v>
      </c>
      <c r="E40" s="56">
        <v>0</v>
      </c>
      <c r="F40" s="56">
        <v>0</v>
      </c>
      <c r="G40" s="22">
        <v>0</v>
      </c>
      <c r="H40" s="22">
        <v>0</v>
      </c>
      <c r="I40" s="41">
        <v>0</v>
      </c>
    </row>
    <row r="41" spans="1:9" ht="15">
      <c r="A41" s="19" t="s">
        <v>31</v>
      </c>
      <c r="B41" s="22">
        <v>29182</v>
      </c>
      <c r="C41" s="22">
        <v>500</v>
      </c>
      <c r="D41" s="22">
        <v>1450</v>
      </c>
      <c r="E41" s="36">
        <v>500</v>
      </c>
      <c r="F41" s="36">
        <v>500</v>
      </c>
      <c r="G41" s="36">
        <v>500</v>
      </c>
      <c r="H41" s="36">
        <v>500</v>
      </c>
      <c r="I41" s="37">
        <v>500</v>
      </c>
    </row>
    <row r="42" spans="1:9" ht="15">
      <c r="A42" s="19" t="s">
        <v>32</v>
      </c>
      <c r="B42" s="57">
        <f aca="true" t="shared" si="9" ref="B42:I42">-B28</f>
        <v>108899.76786948337</v>
      </c>
      <c r="C42" s="57">
        <f t="shared" si="9"/>
        <v>99699.96336445157</v>
      </c>
      <c r="D42" s="57">
        <f t="shared" si="9"/>
        <v>109999.58978030313</v>
      </c>
      <c r="E42" s="27">
        <f t="shared" si="9"/>
        <v>119321.28964170424</v>
      </c>
      <c r="F42" s="27">
        <f t="shared" si="9"/>
        <v>93297.70502157859</v>
      </c>
      <c r="G42" s="27">
        <f t="shared" si="9"/>
        <v>99948.55015911603</v>
      </c>
      <c r="H42" s="27">
        <f t="shared" si="9"/>
        <v>84162.10966747886</v>
      </c>
      <c r="I42" s="28">
        <f t="shared" si="9"/>
        <v>95884.5183344141</v>
      </c>
    </row>
    <row r="43" spans="1:9" ht="15">
      <c r="A43" s="19" t="s">
        <v>33</v>
      </c>
      <c r="B43" s="17">
        <f aca="true" t="shared" si="10" ref="B43:I43">SUM(B36:B42)</f>
        <v>307963.6328694834</v>
      </c>
      <c r="C43" s="17">
        <f t="shared" si="10"/>
        <v>120753.38536445156</v>
      </c>
      <c r="D43" s="17">
        <f t="shared" si="10"/>
        <v>195645.08978030313</v>
      </c>
      <c r="E43" s="17">
        <f t="shared" si="10"/>
        <v>275545.50057920424</v>
      </c>
      <c r="F43" s="17">
        <f t="shared" si="10"/>
        <v>294395.7196356376</v>
      </c>
      <c r="G43" s="17">
        <f t="shared" si="10"/>
        <v>283337.29656233423</v>
      </c>
      <c r="H43" s="17">
        <f t="shared" si="10"/>
        <v>228233.24012647086</v>
      </c>
      <c r="I43" s="18">
        <f t="shared" si="10"/>
        <v>245478.27724444168</v>
      </c>
    </row>
    <row r="44" spans="1:9" ht="6" customHeight="1">
      <c r="A44" s="19"/>
      <c r="B44" s="36"/>
      <c r="C44" s="36"/>
      <c r="D44" s="36"/>
      <c r="E44" s="36"/>
      <c r="F44" s="36"/>
      <c r="G44" s="36"/>
      <c r="H44" s="36"/>
      <c r="I44" s="37"/>
    </row>
    <row r="45" spans="1:9" ht="15">
      <c r="A45" s="19" t="s">
        <v>34</v>
      </c>
      <c r="B45" s="58">
        <v>-231197</v>
      </c>
      <c r="C45" s="58">
        <v>-226139.59452899007</v>
      </c>
      <c r="D45" s="58">
        <v>-271824.847664115</v>
      </c>
      <c r="E45" s="36">
        <v>-268794.427373735</v>
      </c>
      <c r="F45" s="36">
        <v>-277304.04940198007</v>
      </c>
      <c r="G45" s="36">
        <v>-267532.606868585</v>
      </c>
      <c r="H45" s="36">
        <v>-216893.84496226</v>
      </c>
      <c r="I45" s="37">
        <v>-236175</v>
      </c>
    </row>
    <row r="46" spans="1:9" ht="7.5" customHeight="1">
      <c r="A46" s="19"/>
      <c r="B46" s="59"/>
      <c r="C46" s="59"/>
      <c r="D46" s="59"/>
      <c r="E46" s="36"/>
      <c r="F46" s="36"/>
      <c r="G46" s="36"/>
      <c r="H46" s="36"/>
      <c r="I46" s="37"/>
    </row>
    <row r="47" spans="1:9" ht="12.75" customHeight="1">
      <c r="A47" s="29" t="s">
        <v>35</v>
      </c>
      <c r="B47" s="60">
        <v>-1134.5</v>
      </c>
      <c r="C47" s="60">
        <v>-750</v>
      </c>
      <c r="D47" s="60">
        <v>0</v>
      </c>
      <c r="E47" s="36">
        <v>-1968.72421875</v>
      </c>
      <c r="F47" s="36">
        <v>-3788.405</v>
      </c>
      <c r="G47" s="36">
        <v>-3411.86625</v>
      </c>
      <c r="H47" s="36">
        <v>-2612.2090625</v>
      </c>
      <c r="I47" s="37">
        <v>-2708.7025</v>
      </c>
    </row>
    <row r="48" spans="1:9" ht="12.75" customHeight="1">
      <c r="A48" s="32" t="s">
        <v>36</v>
      </c>
      <c r="B48" s="60">
        <v>0</v>
      </c>
      <c r="C48" s="60">
        <v>8415.100000000006</v>
      </c>
      <c r="D48" s="60">
        <v>5806.5345999999845</v>
      </c>
      <c r="E48" s="36">
        <v>-5091.558575814037</v>
      </c>
      <c r="F48" s="36">
        <v>-13761.174976672628</v>
      </c>
      <c r="G48" s="36">
        <v>-12393.418460606452</v>
      </c>
      <c r="H48" s="36">
        <v>-9488.707248753111</v>
      </c>
      <c r="I48" s="37">
        <v>-9839.214408768457</v>
      </c>
    </row>
    <row r="49" spans="1:9" ht="12.75" customHeight="1">
      <c r="A49" s="32" t="s">
        <v>37</v>
      </c>
      <c r="B49" s="36">
        <v>21731.6</v>
      </c>
      <c r="C49" s="36">
        <v>-612.1000000000004</v>
      </c>
      <c r="D49" s="36">
        <v>-181.20000000000073</v>
      </c>
      <c r="E49" s="36">
        <v>308</v>
      </c>
      <c r="F49" s="36">
        <v>459.27943999999843</v>
      </c>
      <c r="G49" s="36">
        <v>0</v>
      </c>
      <c r="H49" s="36">
        <v>761.4409799999976</v>
      </c>
      <c r="I49" s="37">
        <v>3244.1782799999983</v>
      </c>
    </row>
    <row r="50" spans="1:9" ht="6" customHeight="1">
      <c r="A50" s="33"/>
      <c r="B50" s="44"/>
      <c r="C50" s="44"/>
      <c r="D50" s="44"/>
      <c r="E50" s="44"/>
      <c r="F50" s="44"/>
      <c r="G50" s="44"/>
      <c r="H50" s="44"/>
      <c r="I50" s="45"/>
    </row>
    <row r="51" spans="1:9" ht="15">
      <c r="A51" s="33" t="s">
        <v>38</v>
      </c>
      <c r="B51" s="17">
        <f aca="true" t="shared" si="11" ref="B51:E51">SUM(B34:B50)-B43</f>
        <v>173887.73286948336</v>
      </c>
      <c r="C51" s="17">
        <f t="shared" si="11"/>
        <v>75554.52370494485</v>
      </c>
      <c r="D51" s="17">
        <f>SUM(D34:D50)-D43</f>
        <v>5000.100421132898</v>
      </c>
      <c r="E51" s="17">
        <f t="shared" si="11"/>
        <v>4998.890832038072</v>
      </c>
      <c r="F51" s="17">
        <f aca="true" t="shared" si="12" ref="F51:I51">SUM(F34:F50)-F43</f>
        <v>5000.260529023013</v>
      </c>
      <c r="G51" s="17">
        <f t="shared" si="12"/>
        <v>4999.665512165811</v>
      </c>
      <c r="H51" s="17">
        <f t="shared" si="12"/>
        <v>4999.585345123545</v>
      </c>
      <c r="I51" s="18">
        <f t="shared" si="12"/>
        <v>4999.123960796744</v>
      </c>
    </row>
    <row r="52" spans="1:9" ht="4.5" customHeight="1">
      <c r="A52" s="33"/>
      <c r="B52" s="36"/>
      <c r="C52" s="36"/>
      <c r="D52" s="36"/>
      <c r="E52" s="36"/>
      <c r="F52" s="36"/>
      <c r="G52" s="36"/>
      <c r="H52" s="36"/>
      <c r="I52" s="37"/>
    </row>
    <row r="53" spans="1:9" ht="12.75" customHeight="1">
      <c r="A53" s="29" t="s">
        <v>39</v>
      </c>
      <c r="B53" s="36"/>
      <c r="C53" s="36"/>
      <c r="D53" s="36"/>
      <c r="E53" s="36"/>
      <c r="F53" s="36"/>
      <c r="G53" s="36"/>
      <c r="H53" s="36"/>
      <c r="I53" s="37"/>
    </row>
    <row r="54" spans="1:9" ht="12.75" customHeight="1">
      <c r="A54" s="38" t="s">
        <v>40</v>
      </c>
      <c r="B54" s="36">
        <v>150491</v>
      </c>
      <c r="C54" s="36">
        <v>142075.9</v>
      </c>
      <c r="D54" s="36">
        <v>136269.3654</v>
      </c>
      <c r="E54" s="36">
        <v>141360.92397581405</v>
      </c>
      <c r="F54" s="36">
        <v>155122.09895248667</v>
      </c>
      <c r="G54" s="36">
        <v>167515.51741309313</v>
      </c>
      <c r="H54" s="36">
        <v>177004.22466184624</v>
      </c>
      <c r="I54" s="37">
        <v>186843.4390706147</v>
      </c>
    </row>
    <row r="55" spans="1:9" ht="15">
      <c r="A55" s="38" t="s">
        <v>41</v>
      </c>
      <c r="B55" s="36">
        <v>12872.8</v>
      </c>
      <c r="C55" s="36">
        <v>13484.9</v>
      </c>
      <c r="D55" s="36">
        <v>13666.1</v>
      </c>
      <c r="E55" s="36">
        <v>13358.1</v>
      </c>
      <c r="F55" s="36">
        <v>12898.820560000002</v>
      </c>
      <c r="G55" s="36">
        <v>12898.820560000002</v>
      </c>
      <c r="H55" s="36">
        <v>12137.379580000004</v>
      </c>
      <c r="I55" s="37">
        <v>8893.201300000006</v>
      </c>
    </row>
    <row r="56" spans="1:9" ht="15.95" customHeight="1">
      <c r="A56" s="38" t="s">
        <v>42</v>
      </c>
      <c r="B56" s="44">
        <v>15000</v>
      </c>
      <c r="C56" s="44">
        <v>15000</v>
      </c>
      <c r="D56" s="44">
        <v>15000</v>
      </c>
      <c r="E56" s="44">
        <v>15000</v>
      </c>
      <c r="F56" s="44">
        <v>15000</v>
      </c>
      <c r="G56" s="44">
        <v>15000</v>
      </c>
      <c r="H56" s="44">
        <v>15000</v>
      </c>
      <c r="I56" s="45">
        <v>15000</v>
      </c>
    </row>
    <row r="57" spans="1:9" ht="15">
      <c r="A57" s="29" t="s">
        <v>43</v>
      </c>
      <c r="B57" s="17">
        <f aca="true" t="shared" si="13" ref="B57:I57">SUM(B54:B56)</f>
        <v>178363.8</v>
      </c>
      <c r="C57" s="17">
        <f t="shared" si="13"/>
        <v>170560.8</v>
      </c>
      <c r="D57" s="17">
        <f t="shared" si="13"/>
        <v>164935.46540000002</v>
      </c>
      <c r="E57" s="17">
        <f t="shared" si="13"/>
        <v>169719.02397581405</v>
      </c>
      <c r="F57" s="17">
        <f t="shared" si="13"/>
        <v>183020.91951248667</v>
      </c>
      <c r="G57" s="17">
        <f t="shared" si="13"/>
        <v>195414.33797309312</v>
      </c>
      <c r="H57" s="17">
        <f t="shared" si="13"/>
        <v>204141.60424184625</v>
      </c>
      <c r="I57" s="18">
        <f t="shared" si="13"/>
        <v>210736.6403706147</v>
      </c>
    </row>
    <row r="58" spans="1:9" ht="6" customHeight="1">
      <c r="A58" s="29"/>
      <c r="B58" s="36"/>
      <c r="C58" s="36"/>
      <c r="D58" s="36"/>
      <c r="E58" s="36"/>
      <c r="F58" s="36"/>
      <c r="G58" s="36"/>
      <c r="H58" s="36"/>
      <c r="I58" s="37"/>
    </row>
    <row r="59" spans="1:9" ht="15.75" thickBot="1">
      <c r="A59" s="61" t="s">
        <v>44</v>
      </c>
      <c r="B59" s="47">
        <f aca="true" t="shared" si="14" ref="B59:I59">B51+B57</f>
        <v>352251.53286948334</v>
      </c>
      <c r="C59" s="47">
        <f t="shared" si="14"/>
        <v>246115.32370494484</v>
      </c>
      <c r="D59" s="47">
        <f t="shared" si="14"/>
        <v>169935.5658211329</v>
      </c>
      <c r="E59" s="69">
        <f t="shared" si="14"/>
        <v>174717.91480785212</v>
      </c>
      <c r="F59" s="69">
        <f t="shared" si="14"/>
        <v>188021.18004150968</v>
      </c>
      <c r="G59" s="69">
        <f t="shared" si="14"/>
        <v>200414.00348525893</v>
      </c>
      <c r="H59" s="69">
        <f t="shared" si="14"/>
        <v>209141.1895869698</v>
      </c>
      <c r="I59" s="70">
        <f t="shared" si="14"/>
        <v>215735.76433141145</v>
      </c>
    </row>
    <row r="60" ht="5.45" customHeight="1">
      <c r="A60" s="33"/>
    </row>
  </sheetData>
  <printOptions horizontalCentered="1"/>
  <pageMargins left="0.25" right="0.25" top="0.5" bottom="0.5" header="0.05" footer="0.3"/>
  <pageSetup fitToHeight="1" fitToWidth="1" horizontalDpi="600" verticalDpi="600" orientation="landscape" scale="75" r:id="rId1"/>
  <headerFooter>
    <oddHeader>&amp;LOrdinance 18915</oddHeader>
    <oddFooter xml:space="preserve">&amp;C &amp;R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6" ma:contentTypeDescription="Create a new document." ma:contentTypeScope="" ma:versionID="f5192a83f21906f066a5695fd070067c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33d6f9aa88e8cbfd6aa8594412d50d40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C46BA0-6C71-4D78-9770-616F14B0F72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2810d9f-85a8-4947-9fd6-c4bbade4f97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cbac090-067b-4a33-b0e0-69bfbc2148e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94E7F1-6F04-4EBB-9847-E1496E261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5F71B-4B64-457B-92EB-6A9658458D3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F727009-DB2C-4CD4-BEEA-F2D22C10E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Camp, Cherie</cp:lastModifiedBy>
  <cp:lastPrinted>2019-03-28T15:58:58Z</cp:lastPrinted>
  <dcterms:created xsi:type="dcterms:W3CDTF">2019-03-12T23:50:41Z</dcterms:created>
  <dcterms:modified xsi:type="dcterms:W3CDTF">2019-06-13T17:22:16Z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