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rriss\AppData\Local\Microsoft\Windows\Temporary Internet Files\Content.Outlook\PCQNUDEE\"/>
    </mc:Choice>
  </mc:AlternateContent>
  <bookViews>
    <workbookView xWindow="0" yWindow="0" windowWidth="20490" windowHeight="7760" firstSheet="2" activeTab="2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Note'!$A$1:$S$121</definedName>
    <definedName name="_xlnm.Print_Area" localSheetId="4">'3b.  Complex Form Fiscal Note'!$A$1:$S$133</definedName>
  </definedNames>
  <calcPr calcId="152511"/>
</workbook>
</file>

<file path=xl/calcChain.xml><?xml version="1.0" encoding="utf-8"?>
<calcChain xmlns="http://schemas.openxmlformats.org/spreadsheetml/2006/main">
  <c r="G58" i="2" l="1"/>
  <c r="G59" i="2"/>
  <c r="H104" i="1" l="1"/>
  <c r="H115" i="10"/>
  <c r="R103" i="10"/>
  <c r="R102" i="10"/>
  <c r="C106" i="10"/>
  <c r="R105" i="10"/>
  <c r="R104" i="10"/>
  <c r="H104" i="10"/>
  <c r="C104" i="10"/>
  <c r="C103" i="10"/>
  <c r="C102" i="10"/>
  <c r="B123" i="10"/>
  <c r="R7" i="10" l="1"/>
  <c r="C10" i="10"/>
  <c r="R6" i="10"/>
  <c r="R9" i="10"/>
  <c r="R8" i="10"/>
  <c r="H8" i="10"/>
  <c r="C8" i="10"/>
  <c r="C7" i="10"/>
  <c r="C6" i="10"/>
  <c r="C10" i="1"/>
  <c r="H8" i="1"/>
  <c r="O17" i="10"/>
  <c r="E17" i="10"/>
  <c r="B112" i="1"/>
  <c r="O17" i="1"/>
  <c r="E17" i="1"/>
  <c r="R94" i="10"/>
  <c r="R85" i="10"/>
  <c r="R84" i="10"/>
  <c r="R75" i="10"/>
  <c r="R74" i="10"/>
  <c r="R65" i="10"/>
  <c r="R64" i="10"/>
  <c r="R55" i="10"/>
  <c r="R54" i="10"/>
  <c r="O94" i="10"/>
  <c r="O85" i="10"/>
  <c r="O84" i="10"/>
  <c r="O75" i="10"/>
  <c r="O74" i="10"/>
  <c r="O65" i="10"/>
  <c r="O64" i="10"/>
  <c r="O55" i="10"/>
  <c r="O54" i="10"/>
  <c r="L94" i="10"/>
  <c r="L85" i="10"/>
  <c r="L84" i="10"/>
  <c r="L75" i="10"/>
  <c r="L74" i="10"/>
  <c r="L65" i="10"/>
  <c r="L64" i="10"/>
  <c r="L55" i="10"/>
  <c r="L54" i="10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0"/>
  <c r="Q91" i="10"/>
  <c r="Q90" i="10"/>
  <c r="Q89" i="10"/>
  <c r="Q88" i="10"/>
  <c r="Q87" i="10"/>
  <c r="Q86" i="10"/>
  <c r="Q82" i="10"/>
  <c r="Q81" i="10"/>
  <c r="Q80" i="10"/>
  <c r="Q79" i="10"/>
  <c r="Q78" i="10"/>
  <c r="Q77" i="10"/>
  <c r="Q76" i="10"/>
  <c r="Q72" i="10"/>
  <c r="Q71" i="10"/>
  <c r="Q70" i="10"/>
  <c r="Q69" i="10"/>
  <c r="Q68" i="10"/>
  <c r="Q67" i="10"/>
  <c r="Q66" i="10"/>
  <c r="Q62" i="10"/>
  <c r="Q61" i="10"/>
  <c r="Q60" i="10"/>
  <c r="Q59" i="10"/>
  <c r="Q58" i="10"/>
  <c r="Q57" i="10"/>
  <c r="Q56" i="10"/>
  <c r="Q52" i="10"/>
  <c r="Q51" i="10"/>
  <c r="Q50" i="10"/>
  <c r="Q49" i="10"/>
  <c r="Q48" i="10"/>
  <c r="Q47" i="10"/>
  <c r="Q46" i="10"/>
  <c r="Q42" i="10"/>
  <c r="Q41" i="10"/>
  <c r="Q40" i="10"/>
  <c r="Q39" i="10"/>
  <c r="Q38" i="10"/>
  <c r="Q37" i="10"/>
  <c r="Q36" i="10"/>
  <c r="P92" i="10"/>
  <c r="P91" i="10"/>
  <c r="P90" i="10"/>
  <c r="P89" i="10"/>
  <c r="P88" i="10"/>
  <c r="R88" i="10" s="1"/>
  <c r="P87" i="10"/>
  <c r="P86" i="10"/>
  <c r="P82" i="10"/>
  <c r="P81" i="10"/>
  <c r="P80" i="10"/>
  <c r="P79" i="10"/>
  <c r="P78" i="10"/>
  <c r="P77" i="10"/>
  <c r="R77" i="10" s="1"/>
  <c r="P76" i="10"/>
  <c r="P72" i="10"/>
  <c r="P71" i="10"/>
  <c r="P70" i="10"/>
  <c r="P69" i="10"/>
  <c r="P68" i="10"/>
  <c r="P67" i="10"/>
  <c r="P66" i="10"/>
  <c r="R66" i="10" s="1"/>
  <c r="P62" i="10"/>
  <c r="P61" i="10"/>
  <c r="P60" i="10"/>
  <c r="P59" i="10"/>
  <c r="P58" i="10"/>
  <c r="P57" i="10"/>
  <c r="P56" i="10"/>
  <c r="P52" i="10"/>
  <c r="P51" i="10"/>
  <c r="P50" i="10"/>
  <c r="P49" i="10"/>
  <c r="P48" i="10"/>
  <c r="P47" i="10"/>
  <c r="P46" i="10"/>
  <c r="P42" i="10"/>
  <c r="P41" i="10"/>
  <c r="R41" i="10" s="1"/>
  <c r="P40" i="10"/>
  <c r="P39" i="10"/>
  <c r="P38" i="10"/>
  <c r="P37" i="10"/>
  <c r="P36" i="10"/>
  <c r="Q30" i="10"/>
  <c r="Q29" i="10"/>
  <c r="Q28" i="10"/>
  <c r="Q27" i="10"/>
  <c r="Q26" i="10"/>
  <c r="Q25" i="10"/>
  <c r="P30" i="10"/>
  <c r="P29" i="10"/>
  <c r="P28" i="10"/>
  <c r="P27" i="10"/>
  <c r="P26" i="10"/>
  <c r="P25" i="10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R52" i="1" s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30" i="10" l="1"/>
  <c r="R48" i="10"/>
  <c r="R59" i="10"/>
  <c r="R70" i="10"/>
  <c r="R81" i="10"/>
  <c r="R92" i="10"/>
  <c r="R52" i="10"/>
  <c r="R37" i="10"/>
  <c r="R26" i="10"/>
  <c r="R79" i="10"/>
  <c r="R49" i="10"/>
  <c r="R38" i="10"/>
  <c r="R42" i="10"/>
  <c r="R56" i="10"/>
  <c r="R60" i="10"/>
  <c r="R78" i="10"/>
  <c r="R82" i="10"/>
  <c r="R89" i="10"/>
  <c r="R28" i="10"/>
  <c r="R39" i="10"/>
  <c r="R46" i="10"/>
  <c r="R50" i="10"/>
  <c r="R57" i="10"/>
  <c r="R61" i="10"/>
  <c r="R68" i="10"/>
  <c r="R72" i="10"/>
  <c r="R86" i="10"/>
  <c r="R90" i="10"/>
  <c r="R25" i="10"/>
  <c r="R29" i="10"/>
  <c r="R27" i="10"/>
  <c r="R36" i="10"/>
  <c r="R40" i="10"/>
  <c r="R47" i="10"/>
  <c r="R51" i="10"/>
  <c r="R58" i="10"/>
  <c r="R62" i="10"/>
  <c r="R69" i="10"/>
  <c r="R76" i="10"/>
  <c r="R80" i="10"/>
  <c r="R87" i="10"/>
  <c r="R91" i="10"/>
  <c r="R72" i="1"/>
  <c r="R92" i="1"/>
  <c r="R30" i="1"/>
  <c r="R41" i="1"/>
  <c r="R26" i="1"/>
  <c r="R37" i="1"/>
  <c r="R48" i="1"/>
  <c r="R59" i="1"/>
  <c r="R66" i="1"/>
  <c r="R70" i="1"/>
  <c r="R88" i="1"/>
  <c r="R68" i="1"/>
  <c r="R67" i="10"/>
  <c r="R71" i="10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53" i="10"/>
  <c r="P93" i="10"/>
  <c r="Q73" i="10"/>
  <c r="P31" i="10"/>
  <c r="Q31" i="10"/>
  <c r="P63" i="10"/>
  <c r="Q43" i="10"/>
  <c r="Q83" i="10"/>
  <c r="P43" i="10"/>
  <c r="P83" i="10"/>
  <c r="Q63" i="10"/>
  <c r="P73" i="10"/>
  <c r="Q53" i="10"/>
  <c r="Q93" i="10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83" i="10" l="1"/>
  <c r="R63" i="10"/>
  <c r="R43" i="1"/>
  <c r="Q95" i="1"/>
  <c r="R73" i="10"/>
  <c r="R31" i="10"/>
  <c r="R93" i="10"/>
  <c r="R43" i="10"/>
  <c r="R53" i="10"/>
  <c r="R93" i="1"/>
  <c r="R73" i="1"/>
  <c r="R83" i="1"/>
  <c r="R53" i="1"/>
  <c r="R31" i="1"/>
  <c r="R63" i="1"/>
  <c r="Q95" i="10"/>
  <c r="P95" i="10"/>
  <c r="P95" i="1"/>
  <c r="R95" i="1" l="1"/>
  <c r="R95" i="10"/>
  <c r="E205" i="9" l="1"/>
  <c r="E204" i="2"/>
  <c r="R119" i="10"/>
  <c r="R118" i="10"/>
  <c r="R117" i="10"/>
  <c r="R116" i="10"/>
  <c r="R115" i="10"/>
  <c r="R114" i="10"/>
  <c r="R108" i="1"/>
  <c r="R107" i="1"/>
  <c r="R106" i="1"/>
  <c r="R105" i="1"/>
  <c r="R104" i="1"/>
  <c r="R103" i="1"/>
  <c r="A135" i="10"/>
  <c r="B133" i="10"/>
  <c r="B132" i="10"/>
  <c r="B131" i="10"/>
  <c r="B130" i="10"/>
  <c r="B129" i="10"/>
  <c r="K119" i="10"/>
  <c r="J119" i="10"/>
  <c r="H119" i="10"/>
  <c r="G119" i="10"/>
  <c r="A119" i="10"/>
  <c r="F119" i="10" s="1"/>
  <c r="K118" i="10"/>
  <c r="J118" i="10"/>
  <c r="H118" i="10"/>
  <c r="G118" i="10"/>
  <c r="A118" i="10"/>
  <c r="E118" i="10" s="1"/>
  <c r="K117" i="10"/>
  <c r="J117" i="10"/>
  <c r="H117" i="10"/>
  <c r="G117" i="10"/>
  <c r="A117" i="10"/>
  <c r="F117" i="10" s="1"/>
  <c r="K116" i="10"/>
  <c r="J116" i="10"/>
  <c r="H116" i="10"/>
  <c r="G116" i="10"/>
  <c r="A116" i="10"/>
  <c r="E116" i="10" s="1"/>
  <c r="K115" i="10"/>
  <c r="J115" i="10"/>
  <c r="G115" i="10"/>
  <c r="A115" i="10"/>
  <c r="E115" i="10" s="1"/>
  <c r="K114" i="10"/>
  <c r="J114" i="10"/>
  <c r="G114" i="10"/>
  <c r="A114" i="10"/>
  <c r="H114" i="10" s="1"/>
  <c r="J112" i="10"/>
  <c r="S92" i="10"/>
  <c r="N92" i="10"/>
  <c r="M92" i="10"/>
  <c r="K92" i="10"/>
  <c r="J92" i="10"/>
  <c r="I92" i="10"/>
  <c r="H92" i="10"/>
  <c r="S91" i="10"/>
  <c r="N91" i="10"/>
  <c r="M91" i="10"/>
  <c r="K91" i="10"/>
  <c r="J91" i="10"/>
  <c r="I91" i="10"/>
  <c r="H91" i="10"/>
  <c r="S90" i="10"/>
  <c r="N90" i="10"/>
  <c r="M90" i="10"/>
  <c r="K90" i="10"/>
  <c r="J90" i="10"/>
  <c r="I90" i="10"/>
  <c r="H90" i="10"/>
  <c r="S89" i="10"/>
  <c r="N89" i="10"/>
  <c r="M89" i="10"/>
  <c r="K89" i="10"/>
  <c r="J89" i="10"/>
  <c r="I89" i="10"/>
  <c r="H89" i="10"/>
  <c r="S88" i="10"/>
  <c r="N88" i="10"/>
  <c r="M88" i="10"/>
  <c r="K88" i="10"/>
  <c r="J88" i="10"/>
  <c r="I88" i="10"/>
  <c r="H88" i="10"/>
  <c r="S87" i="10"/>
  <c r="N87" i="10"/>
  <c r="M87" i="10"/>
  <c r="K87" i="10"/>
  <c r="J87" i="10"/>
  <c r="I87" i="10"/>
  <c r="H87" i="10"/>
  <c r="S86" i="10"/>
  <c r="N86" i="10"/>
  <c r="M86" i="10"/>
  <c r="K86" i="10"/>
  <c r="J86" i="10"/>
  <c r="I86" i="10"/>
  <c r="H86" i="10"/>
  <c r="G85" i="10"/>
  <c r="A85" i="10"/>
  <c r="E85" i="10" s="1"/>
  <c r="S82" i="10"/>
  <c r="N82" i="10"/>
  <c r="M82" i="10"/>
  <c r="K82" i="10"/>
  <c r="J82" i="10"/>
  <c r="I82" i="10"/>
  <c r="H82" i="10"/>
  <c r="S81" i="10"/>
  <c r="N81" i="10"/>
  <c r="M81" i="10"/>
  <c r="K81" i="10"/>
  <c r="J81" i="10"/>
  <c r="I81" i="10"/>
  <c r="H81" i="10"/>
  <c r="S80" i="10"/>
  <c r="N80" i="10"/>
  <c r="M80" i="10"/>
  <c r="K80" i="10"/>
  <c r="J80" i="10"/>
  <c r="I80" i="10"/>
  <c r="H80" i="10"/>
  <c r="S79" i="10"/>
  <c r="N79" i="10"/>
  <c r="M79" i="10"/>
  <c r="K79" i="10"/>
  <c r="J79" i="10"/>
  <c r="I79" i="10"/>
  <c r="H79" i="10"/>
  <c r="S78" i="10"/>
  <c r="N78" i="10"/>
  <c r="M78" i="10"/>
  <c r="K78" i="10"/>
  <c r="J78" i="10"/>
  <c r="I78" i="10"/>
  <c r="H78" i="10"/>
  <c r="S77" i="10"/>
  <c r="N77" i="10"/>
  <c r="M77" i="10"/>
  <c r="K77" i="10"/>
  <c r="J77" i="10"/>
  <c r="I77" i="10"/>
  <c r="H77" i="10"/>
  <c r="S76" i="10"/>
  <c r="N76" i="10"/>
  <c r="M76" i="10"/>
  <c r="K76" i="10"/>
  <c r="J76" i="10"/>
  <c r="I76" i="10"/>
  <c r="H76" i="10"/>
  <c r="G75" i="10"/>
  <c r="A75" i="10"/>
  <c r="E75" i="10" s="1"/>
  <c r="S72" i="10"/>
  <c r="N72" i="10"/>
  <c r="M72" i="10"/>
  <c r="K72" i="10"/>
  <c r="J72" i="10"/>
  <c r="I72" i="10"/>
  <c r="H72" i="10"/>
  <c r="S71" i="10"/>
  <c r="N71" i="10"/>
  <c r="M71" i="10"/>
  <c r="K71" i="10"/>
  <c r="J71" i="10"/>
  <c r="L71" i="10" s="1"/>
  <c r="I71" i="10"/>
  <c r="H71" i="10"/>
  <c r="S70" i="10"/>
  <c r="N70" i="10"/>
  <c r="M70" i="10"/>
  <c r="K70" i="10"/>
  <c r="J70" i="10"/>
  <c r="I70" i="10"/>
  <c r="H70" i="10"/>
  <c r="S69" i="10"/>
  <c r="N69" i="10"/>
  <c r="M69" i="10"/>
  <c r="K69" i="10"/>
  <c r="J69" i="10"/>
  <c r="I69" i="10"/>
  <c r="H69" i="10"/>
  <c r="S68" i="10"/>
  <c r="N68" i="10"/>
  <c r="M68" i="10"/>
  <c r="K68" i="10"/>
  <c r="J68" i="10"/>
  <c r="I68" i="10"/>
  <c r="H68" i="10"/>
  <c r="S67" i="10"/>
  <c r="N67" i="10"/>
  <c r="M67" i="10"/>
  <c r="K67" i="10"/>
  <c r="J67" i="10"/>
  <c r="I67" i="10"/>
  <c r="H67" i="10"/>
  <c r="S66" i="10"/>
  <c r="N66" i="10"/>
  <c r="M66" i="10"/>
  <c r="K66" i="10"/>
  <c r="J66" i="10"/>
  <c r="I66" i="10"/>
  <c r="H66" i="10"/>
  <c r="G65" i="10"/>
  <c r="A65" i="10"/>
  <c r="E65" i="10" s="1"/>
  <c r="S62" i="10"/>
  <c r="N62" i="10"/>
  <c r="M62" i="10"/>
  <c r="K62" i="10"/>
  <c r="J62" i="10"/>
  <c r="I62" i="10"/>
  <c r="H62" i="10"/>
  <c r="S61" i="10"/>
  <c r="N61" i="10"/>
  <c r="M61" i="10"/>
  <c r="K61" i="10"/>
  <c r="J61" i="10"/>
  <c r="I61" i="10"/>
  <c r="H61" i="10"/>
  <c r="S60" i="10"/>
  <c r="N60" i="10"/>
  <c r="M60" i="10"/>
  <c r="K60" i="10"/>
  <c r="J60" i="10"/>
  <c r="I60" i="10"/>
  <c r="H60" i="10"/>
  <c r="S59" i="10"/>
  <c r="N59" i="10"/>
  <c r="M59" i="10"/>
  <c r="K59" i="10"/>
  <c r="J59" i="10"/>
  <c r="I59" i="10"/>
  <c r="H59" i="10"/>
  <c r="S58" i="10"/>
  <c r="N58" i="10"/>
  <c r="M58" i="10"/>
  <c r="K58" i="10"/>
  <c r="J58" i="10"/>
  <c r="I58" i="10"/>
  <c r="H58" i="10"/>
  <c r="S57" i="10"/>
  <c r="N57" i="10"/>
  <c r="M57" i="10"/>
  <c r="K57" i="10"/>
  <c r="J57" i="10"/>
  <c r="I57" i="10"/>
  <c r="H57" i="10"/>
  <c r="S56" i="10"/>
  <c r="N56" i="10"/>
  <c r="M56" i="10"/>
  <c r="K56" i="10"/>
  <c r="J56" i="10"/>
  <c r="I56" i="10"/>
  <c r="H56" i="10"/>
  <c r="G55" i="10"/>
  <c r="A55" i="10"/>
  <c r="E55" i="10" s="1"/>
  <c r="S52" i="10"/>
  <c r="N52" i="10"/>
  <c r="M52" i="10"/>
  <c r="K52" i="10"/>
  <c r="J52" i="10"/>
  <c r="I52" i="10"/>
  <c r="H52" i="10"/>
  <c r="S51" i="10"/>
  <c r="N51" i="10"/>
  <c r="M51" i="10"/>
  <c r="K51" i="10"/>
  <c r="J51" i="10"/>
  <c r="I51" i="10"/>
  <c r="H51" i="10"/>
  <c r="S50" i="10"/>
  <c r="N50" i="10"/>
  <c r="M50" i="10"/>
  <c r="K50" i="10"/>
  <c r="J50" i="10"/>
  <c r="I50" i="10"/>
  <c r="H50" i="10"/>
  <c r="S49" i="10"/>
  <c r="N49" i="10"/>
  <c r="M49" i="10"/>
  <c r="K49" i="10"/>
  <c r="J49" i="10"/>
  <c r="I49" i="10"/>
  <c r="H49" i="10"/>
  <c r="S48" i="10"/>
  <c r="N48" i="10"/>
  <c r="M48" i="10"/>
  <c r="K48" i="10"/>
  <c r="J48" i="10"/>
  <c r="I48" i="10"/>
  <c r="H48" i="10"/>
  <c r="S47" i="10"/>
  <c r="N47" i="10"/>
  <c r="M47" i="10"/>
  <c r="K47" i="10"/>
  <c r="J47" i="10"/>
  <c r="I47" i="10"/>
  <c r="H47" i="10"/>
  <c r="S46" i="10"/>
  <c r="N46" i="10"/>
  <c r="M46" i="10"/>
  <c r="K46" i="10"/>
  <c r="J46" i="10"/>
  <c r="I46" i="10"/>
  <c r="H46" i="10"/>
  <c r="G45" i="10"/>
  <c r="A45" i="10"/>
  <c r="E45" i="10" s="1"/>
  <c r="S42" i="10"/>
  <c r="N42" i="10"/>
  <c r="M42" i="10"/>
  <c r="K42" i="10"/>
  <c r="J42" i="10"/>
  <c r="I42" i="10"/>
  <c r="H42" i="10"/>
  <c r="S41" i="10"/>
  <c r="N41" i="10"/>
  <c r="M41" i="10"/>
  <c r="K41" i="10"/>
  <c r="J41" i="10"/>
  <c r="I41" i="10"/>
  <c r="H41" i="10"/>
  <c r="S40" i="10"/>
  <c r="N40" i="10"/>
  <c r="M40" i="10"/>
  <c r="K40" i="10"/>
  <c r="J40" i="10"/>
  <c r="L40" i="10" s="1"/>
  <c r="I40" i="10"/>
  <c r="H40" i="10"/>
  <c r="S39" i="10"/>
  <c r="N39" i="10"/>
  <c r="M39" i="10"/>
  <c r="K39" i="10"/>
  <c r="J39" i="10"/>
  <c r="I39" i="10"/>
  <c r="H39" i="10"/>
  <c r="S38" i="10"/>
  <c r="N38" i="10"/>
  <c r="M38" i="10"/>
  <c r="K38" i="10"/>
  <c r="J38" i="10"/>
  <c r="I38" i="10"/>
  <c r="H38" i="10"/>
  <c r="S37" i="10"/>
  <c r="N37" i="10"/>
  <c r="M37" i="10"/>
  <c r="K37" i="10"/>
  <c r="J37" i="10"/>
  <c r="I37" i="10"/>
  <c r="H37" i="10"/>
  <c r="S36" i="10"/>
  <c r="N36" i="10"/>
  <c r="M36" i="10"/>
  <c r="K36" i="10"/>
  <c r="J36" i="10"/>
  <c r="I36" i="10"/>
  <c r="H36" i="10"/>
  <c r="G35" i="10"/>
  <c r="A35" i="10"/>
  <c r="E35" i="10" s="1"/>
  <c r="J34" i="10"/>
  <c r="S30" i="10"/>
  <c r="N30" i="10"/>
  <c r="M30" i="10"/>
  <c r="K30" i="10"/>
  <c r="J30" i="10"/>
  <c r="I30" i="10"/>
  <c r="H30" i="10"/>
  <c r="A30" i="10"/>
  <c r="G30" i="10" s="1"/>
  <c r="S29" i="10"/>
  <c r="N29" i="10"/>
  <c r="M29" i="10"/>
  <c r="K29" i="10"/>
  <c r="J29" i="10"/>
  <c r="I29" i="10"/>
  <c r="H29" i="10"/>
  <c r="A29" i="10"/>
  <c r="G29" i="10" s="1"/>
  <c r="S28" i="10"/>
  <c r="N28" i="10"/>
  <c r="M28" i="10"/>
  <c r="K28" i="10"/>
  <c r="J28" i="10"/>
  <c r="I28" i="10"/>
  <c r="H28" i="10"/>
  <c r="A28" i="10"/>
  <c r="G28" i="10" s="1"/>
  <c r="S27" i="10"/>
  <c r="N27" i="10"/>
  <c r="M27" i="10"/>
  <c r="K27" i="10"/>
  <c r="J27" i="10"/>
  <c r="I27" i="10"/>
  <c r="H27" i="10"/>
  <c r="A27" i="10"/>
  <c r="G27" i="10" s="1"/>
  <c r="S26" i="10"/>
  <c r="N26" i="10"/>
  <c r="M26" i="10"/>
  <c r="K26" i="10"/>
  <c r="J26" i="10"/>
  <c r="I26" i="10"/>
  <c r="H26" i="10"/>
  <c r="A26" i="10"/>
  <c r="G26" i="10" s="1"/>
  <c r="S25" i="10"/>
  <c r="N25" i="10"/>
  <c r="N31" i="10" s="1"/>
  <c r="M25" i="10"/>
  <c r="K25" i="10"/>
  <c r="J25" i="10"/>
  <c r="I25" i="10"/>
  <c r="I31" i="10" s="1"/>
  <c r="H25" i="10"/>
  <c r="A25" i="10"/>
  <c r="G25" i="10" s="1"/>
  <c r="J24" i="10"/>
  <c r="C212" i="9"/>
  <c r="C211" i="9"/>
  <c r="C210" i="9"/>
  <c r="C209" i="9"/>
  <c r="C208" i="9"/>
  <c r="C207" i="9"/>
  <c r="E206" i="9"/>
  <c r="C206" i="9"/>
  <c r="C205" i="9"/>
  <c r="C201" i="9"/>
  <c r="C200" i="9"/>
  <c r="C199" i="9"/>
  <c r="C198" i="9"/>
  <c r="C197" i="9"/>
  <c r="H155" i="9"/>
  <c r="H156" i="9" s="1"/>
  <c r="K113" i="10" s="1"/>
  <c r="N136" i="9"/>
  <c r="N125" i="9"/>
  <c r="N114" i="9"/>
  <c r="N103" i="9"/>
  <c r="N92" i="9"/>
  <c r="N81" i="9"/>
  <c r="I34" i="10" s="1"/>
  <c r="N57" i="9"/>
  <c r="I24" i="10" s="1"/>
  <c r="G57" i="9"/>
  <c r="G125" i="9" s="1"/>
  <c r="H125" i="9" s="1"/>
  <c r="I125" i="9" s="1"/>
  <c r="J125" i="9" s="1"/>
  <c r="R120" i="10" l="1"/>
  <c r="O25" i="10"/>
  <c r="O27" i="10"/>
  <c r="O28" i="10"/>
  <c r="O29" i="10"/>
  <c r="O30" i="10"/>
  <c r="L36" i="10"/>
  <c r="O38" i="10"/>
  <c r="L49" i="10"/>
  <c r="O51" i="10"/>
  <c r="O56" i="10"/>
  <c r="L62" i="10"/>
  <c r="L67" i="10"/>
  <c r="O69" i="10"/>
  <c r="L80" i="10"/>
  <c r="O82" i="10"/>
  <c r="O87" i="10"/>
  <c r="O42" i="10"/>
  <c r="O47" i="10"/>
  <c r="L58" i="10"/>
  <c r="O60" i="10"/>
  <c r="L76" i="10"/>
  <c r="O78" i="10"/>
  <c r="O91" i="10"/>
  <c r="L118" i="10"/>
  <c r="B127" i="10"/>
  <c r="R109" i="1"/>
  <c r="O26" i="10"/>
  <c r="L89" i="10"/>
  <c r="O68" i="10"/>
  <c r="L70" i="10"/>
  <c r="O72" i="10"/>
  <c r="O77" i="10"/>
  <c r="L79" i="10"/>
  <c r="O81" i="10"/>
  <c r="O86" i="10"/>
  <c r="L88" i="10"/>
  <c r="O90" i="10"/>
  <c r="L92" i="10"/>
  <c r="L114" i="10"/>
  <c r="L115" i="10"/>
  <c r="L119" i="10"/>
  <c r="K34" i="10"/>
  <c r="M34" i="10" s="1"/>
  <c r="L37" i="10"/>
  <c r="O39" i="10"/>
  <c r="L41" i="10"/>
  <c r="L46" i="10"/>
  <c r="O48" i="10"/>
  <c r="L50" i="10"/>
  <c r="O52" i="10"/>
  <c r="O57" i="10"/>
  <c r="L59" i="10"/>
  <c r="O61" i="10"/>
  <c r="O66" i="10"/>
  <c r="L68" i="10"/>
  <c r="O70" i="10"/>
  <c r="L72" i="10"/>
  <c r="L77" i="10"/>
  <c r="O79" i="10"/>
  <c r="L81" i="10"/>
  <c r="L86" i="10"/>
  <c r="O88" i="10"/>
  <c r="L90" i="10"/>
  <c r="O92" i="10"/>
  <c r="L117" i="10"/>
  <c r="O37" i="10"/>
  <c r="L39" i="10"/>
  <c r="O41" i="10"/>
  <c r="O46" i="10"/>
  <c r="L48" i="10"/>
  <c r="O50" i="10"/>
  <c r="L52" i="10"/>
  <c r="L57" i="10"/>
  <c r="O59" i="10"/>
  <c r="L61" i="10"/>
  <c r="L66" i="10"/>
  <c r="K24" i="10"/>
  <c r="M24" i="10" s="1"/>
  <c r="L25" i="10"/>
  <c r="L26" i="10"/>
  <c r="L27" i="10"/>
  <c r="L28" i="10"/>
  <c r="L29" i="10"/>
  <c r="L30" i="10"/>
  <c r="O36" i="10"/>
  <c r="L38" i="10"/>
  <c r="O40" i="10"/>
  <c r="L42" i="10"/>
  <c r="L47" i="10"/>
  <c r="O49" i="10"/>
  <c r="L51" i="10"/>
  <c r="L56" i="10"/>
  <c r="O58" i="10"/>
  <c r="L60" i="10"/>
  <c r="O62" i="10"/>
  <c r="O67" i="10"/>
  <c r="L69" i="10"/>
  <c r="O71" i="10"/>
  <c r="O76" i="10"/>
  <c r="L78" i="10"/>
  <c r="O80" i="10"/>
  <c r="L82" i="10"/>
  <c r="L87" i="10"/>
  <c r="O89" i="10"/>
  <c r="L91" i="10"/>
  <c r="L116" i="10"/>
  <c r="J63" i="10"/>
  <c r="I93" i="10"/>
  <c r="K112" i="10"/>
  <c r="B126" i="10"/>
  <c r="J43" i="10"/>
  <c r="S43" i="10"/>
  <c r="M53" i="10"/>
  <c r="S63" i="10"/>
  <c r="M73" i="10"/>
  <c r="J83" i="10"/>
  <c r="N93" i="10"/>
  <c r="D29" i="10"/>
  <c r="K31" i="10"/>
  <c r="M43" i="10"/>
  <c r="J53" i="10"/>
  <c r="S53" i="10"/>
  <c r="M63" i="10"/>
  <c r="J73" i="10"/>
  <c r="S73" i="10"/>
  <c r="M83" i="10"/>
  <c r="K93" i="10"/>
  <c r="D25" i="10"/>
  <c r="I73" i="10"/>
  <c r="K73" i="10"/>
  <c r="N73" i="10"/>
  <c r="K120" i="10"/>
  <c r="J31" i="10"/>
  <c r="M31" i="10"/>
  <c r="O31" i="10" s="1"/>
  <c r="S31" i="10"/>
  <c r="D27" i="10"/>
  <c r="D35" i="10"/>
  <c r="D26" i="10"/>
  <c r="D28" i="10"/>
  <c r="D30" i="10"/>
  <c r="I53" i="10"/>
  <c r="K53" i="10"/>
  <c r="N53" i="10"/>
  <c r="D55" i="10"/>
  <c r="J93" i="10"/>
  <c r="M93" i="10"/>
  <c r="S93" i="10"/>
  <c r="D115" i="10"/>
  <c r="D75" i="10"/>
  <c r="F25" i="10"/>
  <c r="F26" i="10"/>
  <c r="F27" i="10"/>
  <c r="F28" i="10"/>
  <c r="F29" i="10"/>
  <c r="F30" i="10"/>
  <c r="F35" i="10"/>
  <c r="I43" i="10"/>
  <c r="K43" i="10"/>
  <c r="N43" i="10"/>
  <c r="D45" i="10"/>
  <c r="F55" i="10"/>
  <c r="I63" i="10"/>
  <c r="K63" i="10"/>
  <c r="N63" i="10"/>
  <c r="D65" i="10"/>
  <c r="F75" i="10"/>
  <c r="S83" i="10"/>
  <c r="I83" i="10"/>
  <c r="K83" i="10"/>
  <c r="D85" i="10"/>
  <c r="F115" i="10"/>
  <c r="D116" i="10"/>
  <c r="D118" i="10"/>
  <c r="F45" i="10"/>
  <c r="F65" i="10"/>
  <c r="F85" i="10"/>
  <c r="F116" i="10"/>
  <c r="F118" i="10"/>
  <c r="E114" i="10"/>
  <c r="E117" i="10"/>
  <c r="E119" i="10"/>
  <c r="E25" i="10"/>
  <c r="E26" i="10"/>
  <c r="E27" i="10"/>
  <c r="E28" i="10"/>
  <c r="E29" i="10"/>
  <c r="E30" i="10"/>
  <c r="D114" i="10"/>
  <c r="F114" i="10"/>
  <c r="D117" i="10"/>
  <c r="D119" i="10"/>
  <c r="J120" i="10"/>
  <c r="L120" i="10" s="1"/>
  <c r="N83" i="10"/>
  <c r="G92" i="9"/>
  <c r="H92" i="9" s="1"/>
  <c r="I92" i="9" s="1"/>
  <c r="J92" i="9" s="1"/>
  <c r="K92" i="9" s="1"/>
  <c r="L92" i="9" s="1"/>
  <c r="G114" i="9"/>
  <c r="H114" i="9" s="1"/>
  <c r="I114" i="9" s="1"/>
  <c r="J114" i="9" s="1"/>
  <c r="G136" i="9"/>
  <c r="H136" i="9" s="1"/>
  <c r="I136" i="9" s="1"/>
  <c r="J136" i="9" s="1"/>
  <c r="H57" i="9"/>
  <c r="I57" i="9" s="1"/>
  <c r="J57" i="9" s="1"/>
  <c r="K57" i="9" s="1"/>
  <c r="L57" i="9" s="1"/>
  <c r="G81" i="9"/>
  <c r="G103" i="9"/>
  <c r="H103" i="9" s="1"/>
  <c r="I103" i="9" s="1"/>
  <c r="J103" i="9" s="1"/>
  <c r="L93" i="10" l="1"/>
  <c r="L31" i="10"/>
  <c r="O73" i="10"/>
  <c r="O93" i="10"/>
  <c r="L34" i="10"/>
  <c r="L112" i="10" s="1"/>
  <c r="L43" i="10"/>
  <c r="L63" i="10"/>
  <c r="L73" i="10"/>
  <c r="O43" i="10"/>
  <c r="O53" i="10"/>
  <c r="N24" i="10"/>
  <c r="P24" i="10" s="1"/>
  <c r="O83" i="10"/>
  <c r="O63" i="10"/>
  <c r="L83" i="10"/>
  <c r="L53" i="10"/>
  <c r="L24" i="10"/>
  <c r="N34" i="10"/>
  <c r="P34" i="10" s="1"/>
  <c r="N95" i="10"/>
  <c r="I95" i="10"/>
  <c r="M95" i="10"/>
  <c r="K95" i="10"/>
  <c r="J95" i="10"/>
  <c r="S95" i="10"/>
  <c r="G155" i="9"/>
  <c r="H81" i="9"/>
  <c r="I81" i="9" s="1"/>
  <c r="J81" i="9" s="1"/>
  <c r="K81" i="9" s="1"/>
  <c r="L81" i="9" s="1"/>
  <c r="O95" i="10" l="1"/>
  <c r="O34" i="10"/>
  <c r="Q24" i="10"/>
  <c r="R24" i="10" s="1"/>
  <c r="Q34" i="10"/>
  <c r="R34" i="10" s="1"/>
  <c r="O24" i="10"/>
  <c r="L95" i="10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N57" i="2"/>
  <c r="I24" i="1" s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L91" i="1" s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L36" i="1" s="1"/>
  <c r="R7" i="1"/>
  <c r="C211" i="2"/>
  <c r="C210" i="2"/>
  <c r="C209" i="2"/>
  <c r="C208" i="2"/>
  <c r="C207" i="2"/>
  <c r="C206" i="2"/>
  <c r="C205" i="2"/>
  <c r="C204" i="2"/>
  <c r="G57" i="2"/>
  <c r="G103" i="2" s="1"/>
  <c r="H103" i="2" s="1"/>
  <c r="I103" i="2" s="1"/>
  <c r="J103" i="2" s="1"/>
  <c r="K24" i="1"/>
  <c r="M24" i="1" s="1"/>
  <c r="L37" i="1" l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73" i="1" l="1"/>
  <c r="O83" i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<sst xmlns="http://schemas.openxmlformats.org/spreadsheetml/2006/main" count="693" uniqueCount="180">
  <si>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</si>
  <si>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</si>
  <si>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</si>
  <si>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</si>
  <si>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</si>
  <si>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</si>
  <si>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</si>
  <si>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</si>
  <si>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</si>
  <si>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</si>
  <si>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</si>
  <si>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</si>
  <si>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</si>
  <si>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</si>
  <si>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</si>
  <si>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</si>
  <si>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</si>
  <si>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</si>
  <si>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</si>
  <si>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</si>
  <si>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</si>
  <si>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</si>
  <si>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</si>
  <si>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</si>
  <si>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</si>
  <si>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</si>
  <si>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</si>
  <si>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</si>
  <si>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</si>
  <si>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</si>
  <si>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</si>
  <si>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</si>
  <si>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</si>
  <si>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</si>
  <si>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</si>
  <si>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</si>
  <si>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</si>
  <si>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</si>
  <si>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</si>
  <si>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</si>
  <si>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</si>
  <si>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</si>
  <si>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</si>
  <si>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</si>
  <si>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</si>
  <si>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</si>
  <si>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</si>
  <si>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</si>
  <si>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</si>
  <si>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</si>
  <si>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</si>
  <si>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</si>
  <si>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</si>
  <si>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</si>
  <si>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</si>
  <si>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</si>
  <si>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</si>
  <si>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</si>
  <si>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</si>
  <si>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</si>
  <si>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</si>
  <si>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</si>
  <si>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</si>
  <si>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</si>
  <si>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</si>
  <si>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</si>
  <si>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</si>
  <si>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</si>
  <si>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</si>
  <si>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</si>
  <si>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</si>
  <si>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</si>
  <si>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</si>
  <si>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</si>
  <si>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</si>
  <si>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</si>
  <si>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</si>
  <si>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</si>
  <si>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</si>
  <si>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</si>
  <si>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</si>
  <si>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</si>
  <si>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</si>
  <si>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</si>
  <si>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</si>
  <si>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</si>
  <si>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</si>
  <si>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</si>
  <si>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</si>
  <si>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</si>
  <si>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</si>
  <si>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</si>
  <si>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</si>
  <si>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</si>
  <si>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</si>
  <si>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</si>
  <si>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</si>
  <si>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</si>
  <si>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</si>
  <si>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</si>
  <si>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</si>
  <si>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</si>
  <si>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</si>
  <si>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</si>
  <si>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</si>
  <si>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</si>
  <si>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</si>
  <si>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</si>
  <si>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</si>
  <si>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</si>
  <si>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</si>
  <si>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</si>
  <si>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</si>
  <si>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</si>
  <si>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</si>
  <si>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  <r>
      <rPr>
        <vertAlign val="superscript"/>
        <sz val="10.5"/>
        <rFont val="Univers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</si>
  <si>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</si>
  <si>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</si>
  <si>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</si>
  <si>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</si>
  <si>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</si>
  <si>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</si>
  <si>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</si>
  <si>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</si>
  <si>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</si>
  <si>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</si>
  <si>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</si>
  <si>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</si>
  <si>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</si>
  <si>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</si>
  <si>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</si>
  <si>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</si>
  <si>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</si>
  <si>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</si>
  <si>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An NPV analysis was not performed because …</t>
  </si>
  <si>
    <t>$5,000</t>
  </si>
  <si>
    <t>$3,000</t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</si>
  <si>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</si>
  <si>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</si>
  <si>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</si>
  <si>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</si>
  <si>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-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</si>
  <si>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</si>
  <si>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</si>
  <si>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</si>
  <si>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</si>
  <si>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</si>
  <si>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</si>
  <si>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r>
      <t>Expenditures from:</t>
    </r>
    <r>
      <rPr>
        <vertAlign val="superscript"/>
        <sz val="10.5"/>
        <rFont val="Univers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</si>
  <si>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</si>
  <si>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</si>
  <si>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</si>
  <si>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</si>
  <si>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</si>
  <si>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</si>
  <si>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</si>
  <si>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</si>
  <si>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Sale of Surplus Real Property 14524 415th Ave SE, Parcel #212308-9023</t>
  </si>
  <si>
    <t>14524 415th Ave SE, North Bend</t>
  </si>
  <si>
    <t>DNRP-Parks</t>
  </si>
  <si>
    <t>Sale of Surplus Real Property</t>
  </si>
  <si>
    <t>stand alone ordinance</t>
  </si>
  <si>
    <t>Carolyn Mock/Steve Rizika</t>
  </si>
  <si>
    <t>12/28/2017</t>
  </si>
  <si>
    <t>N/A</t>
  </si>
  <si>
    <t>DES-FMD</t>
  </si>
  <si>
    <t>A44000</t>
  </si>
  <si>
    <t>0010</t>
  </si>
  <si>
    <t>1046360</t>
  </si>
  <si>
    <t>An NPV analysis was not performed because this is a sale of surplus property.</t>
  </si>
  <si>
    <t>39512 - Sale of Real Property</t>
  </si>
  <si>
    <t>34187 - Costs Real Property Sales</t>
  </si>
  <si>
    <t>RES Labor - surplus, due diligence, marketing, sale</t>
  </si>
  <si>
    <t>Advertising, septic inspection, recording</t>
  </si>
  <si>
    <t>DNRP-Parks Capital Fund</t>
  </si>
  <si>
    <t>- Sale of this property will save King County $173/year from SWM/Noxious Weed tax assessments and approximately $155/year in utility charges.</t>
  </si>
  <si>
    <t>C16001</t>
  </si>
  <si>
    <t>D64000</t>
  </si>
  <si>
    <t>1039611</t>
  </si>
  <si>
    <t>Sid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</si>
</sst>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0" fontId="41" fillId="4" borderId="39" xfId="0" quotePrefix="1" applyFont="1" applyFill="1" applyBorder="1" applyAlignment="1" applyProtection="1">
      <alignment horizontal="left" vertical="top"/>
      <protection locked="0"/>
    </xf>
    <xf numFmtId="0" fontId="37" fillId="0" borderId="29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8" fillId="0" borderId="0" xfId="0" quotePrefix="1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37" fillId="0" borderId="29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vertical="top" wrapText="1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  <xf numFmtId="14" fontId="25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5"/>
  <cols>
    <col min="1" max="1" width="186.26953125" customWidth="1"/>
  </cols>
  <sheetData>
    <row r="1" spans="1:9" ht="20.25" customHeight="1">
      <c r="A1" s="110"/>
      <c r="B1" s="111"/>
      <c r="C1" s="111"/>
      <c r="D1" s="111"/>
      <c r="E1" s="111"/>
      <c r="F1" s="111"/>
      <c r="G1" s="111"/>
      <c r="H1" s="111"/>
      <c r="I1" s="111"/>
    </row>
    <row r="2" spans="1:9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7.5">
      <c r="A18" s="106"/>
    </row>
    <row r="19" spans="1:1" ht="17.5">
      <c r="A19" s="106"/>
    </row>
    <row r="20" spans="1:1" ht="14">
      <c r="A20" s="169"/>
    </row>
    <row r="21" spans="1:1" ht="267" customHeight="1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342"/>
  <sheetViews>
    <sheetView showGridLines="0" topLeftCell="D1" zoomScale="80" zoomScaleNormal="80" workbookViewId="0">
      <selection activeCell="H29" sqref="H29"/>
    </sheetView>
  </sheetViews>
  <sheetFormatPr defaultColWidth="9.1796875" defaultRowHeight="12.5"/>
  <cols>
    <col min="1" max="1" width="2" style="105" customWidth="1"/>
    <col min="2" max="2" width="2.81640625" style="105" customWidth="1"/>
    <col min="3" max="3" width="41.81640625" style="105" customWidth="1"/>
    <col min="4" max="4" width="12.7265625" style="105" customWidth="1"/>
    <col min="5" max="5" width="63.1796875" style="105" customWidth="1"/>
    <col min="6" max="6" width="21.7265625" style="105" customWidth="1"/>
    <col min="7" max="7" width="15.7265625" style="105" customWidth="1"/>
    <col min="8" max="8" width="15.1796875" style="105" customWidth="1"/>
    <col min="9" max="9" width="17.1796875" style="105" customWidth="1"/>
    <col min="10" max="12" width="14.81640625" style="105" customWidth="1"/>
    <col min="13" max="14" width="13.81640625" style="105" customWidth="1"/>
    <col min="15" max="15" width="3" style="105" customWidth="1"/>
    <col min="16" max="16384" width="9.1796875" style="105"/>
  </cols>
  <sheetData>
    <row r="1" spans="2:15" ht="18">
      <c r="C1" s="107"/>
    </row>
    <row r="2" spans="2:15" ht="23">
      <c r="C2" s="372" t="s">
        <v>60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178"/>
    </row>
    <row r="3" spans="2:15" ht="14">
      <c r="C3" s="112"/>
    </row>
    <row r="4" spans="2:15" ht="14">
      <c r="C4" s="232" t="s">
        <v>67</v>
      </c>
      <c r="I4" s="176"/>
      <c r="J4" s="112" t="s">
        <v>98</v>
      </c>
      <c r="K4" s="112"/>
      <c r="L4" s="112"/>
    </row>
    <row r="5" spans="2:15" ht="14">
      <c r="C5" s="232" t="s">
        <v>68</v>
      </c>
      <c r="I5" s="175"/>
      <c r="J5" s="112" t="s">
        <v>97</v>
      </c>
      <c r="K5" s="112"/>
      <c r="L5" s="112"/>
    </row>
    <row r="6" spans="2:15" ht="13" thickBot="1"/>
    <row r="7" spans="2:15" ht="18.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>
      <c r="B10" s="210"/>
      <c r="C10" s="259" t="s">
        <v>151</v>
      </c>
      <c r="D10" s="235"/>
      <c r="E10" s="235"/>
      <c r="F10" s="235"/>
      <c r="G10" s="138" t="s">
        <v>157</v>
      </c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56" t="s">
        <v>76</v>
      </c>
      <c r="E11" s="356"/>
      <c r="F11" s="357"/>
      <c r="G11" s="138" t="s">
        <v>158</v>
      </c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50" t="s">
        <v>75</v>
      </c>
      <c r="E12" s="350"/>
      <c r="F12" s="351"/>
      <c r="G12" s="138" t="s">
        <v>159</v>
      </c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50" t="s">
        <v>74</v>
      </c>
      <c r="E13" s="350"/>
      <c r="F13" s="351"/>
      <c r="G13" s="138" t="s">
        <v>160</v>
      </c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66" t="s">
        <v>73</v>
      </c>
      <c r="E14" s="350"/>
      <c r="F14" s="351"/>
      <c r="G14" s="138" t="s">
        <v>161</v>
      </c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50" t="s">
        <v>72</v>
      </c>
      <c r="E15" s="350"/>
      <c r="F15" s="351"/>
      <c r="G15" s="138" t="s">
        <v>162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50" t="s">
        <v>103</v>
      </c>
      <c r="E16" s="350"/>
      <c r="F16" s="240"/>
      <c r="G16" s="187" t="s">
        <v>163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50" t="s">
        <v>69</v>
      </c>
      <c r="E17" s="350"/>
      <c r="F17" s="351"/>
      <c r="G17" s="141" t="s">
        <v>164</v>
      </c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56" t="s">
        <v>70</v>
      </c>
      <c r="E18" s="356"/>
      <c r="F18" s="357"/>
      <c r="G18" s="142">
        <v>107771</v>
      </c>
      <c r="H18" s="117"/>
      <c r="I18" s="117"/>
      <c r="J18" s="118"/>
      <c r="K18" s="118"/>
      <c r="L18" s="118"/>
      <c r="M18" s="118"/>
      <c r="N18" s="118"/>
      <c r="O18" s="211"/>
    </row>
    <row r="19" spans="2:16" ht="15" thickBot="1">
      <c r="B19" s="210"/>
      <c r="C19" s="242" t="s">
        <v>38</v>
      </c>
      <c r="D19" s="356" t="s">
        <v>139</v>
      </c>
      <c r="E19" s="356"/>
      <c r="F19" s="357"/>
      <c r="G19" s="188">
        <v>2017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8.5" thickBot="1">
      <c r="B20" s="210"/>
      <c r="C20" s="243"/>
      <c r="D20" s="244"/>
      <c r="E20" s="244"/>
      <c r="F20" s="244"/>
      <c r="G20" s="374" t="s">
        <v>34</v>
      </c>
      <c r="H20" s="374"/>
      <c r="I20" s="374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 t="s">
        <v>174</v>
      </c>
      <c r="H21" s="144"/>
      <c r="I21" s="145"/>
      <c r="J21" s="146" t="s">
        <v>176</v>
      </c>
      <c r="K21" s="146" t="s">
        <v>177</v>
      </c>
      <c r="L21" s="146">
        <v>3160</v>
      </c>
      <c r="O21" s="211"/>
    </row>
    <row r="22" spans="2:16" ht="15" thickBot="1">
      <c r="B22" s="210"/>
      <c r="C22" s="243"/>
      <c r="D22" s="245"/>
      <c r="E22" s="245"/>
      <c r="F22" s="245"/>
      <c r="G22" s="143" t="s">
        <v>165</v>
      </c>
      <c r="H22" s="144"/>
      <c r="I22" s="145"/>
      <c r="J22" s="146" t="s">
        <v>166</v>
      </c>
      <c r="K22" s="146">
        <v>44000</v>
      </c>
      <c r="L22" s="335" t="s">
        <v>167</v>
      </c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4.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4.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 t="s">
        <v>178</v>
      </c>
      <c r="H29" s="186" t="s">
        <v>168</v>
      </c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3.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75" t="s">
        <v>125</v>
      </c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>
      <c r="B39" s="210"/>
      <c r="C39" s="323" t="s">
        <v>143</v>
      </c>
      <c r="D39" s="365" t="s">
        <v>144</v>
      </c>
      <c r="E39" s="365"/>
      <c r="F39" s="365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70" t="s">
        <v>77</v>
      </c>
      <c r="E40" s="370"/>
      <c r="F40" s="371"/>
      <c r="G40" s="324"/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70" t="s">
        <v>78</v>
      </c>
      <c r="E41" s="370"/>
      <c r="F41" s="371"/>
      <c r="G41" s="325"/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58" t="s">
        <v>169</v>
      </c>
      <c r="E43" s="359"/>
      <c r="F43" s="359"/>
      <c r="G43" s="359"/>
      <c r="H43" s="359"/>
      <c r="I43" s="360"/>
      <c r="J43" s="121"/>
      <c r="K43" s="121"/>
      <c r="L43" s="121"/>
      <c r="M43" s="121"/>
      <c r="N43" s="121"/>
      <c r="O43" s="211"/>
    </row>
    <row r="44" spans="2:15" ht="13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3.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61" t="s">
        <v>99</v>
      </c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189"/>
      <c r="O48" s="211"/>
    </row>
    <row r="49" spans="2:22" ht="14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28.5" thickBot="1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4.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28.5" thickBot="1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76" t="s">
        <v>20</v>
      </c>
      <c r="F57" s="376"/>
      <c r="G57" s="261">
        <f>G19</f>
        <v>2017</v>
      </c>
      <c r="H57" s="262">
        <f>G57+1</f>
        <v>2018</v>
      </c>
      <c r="I57" s="262">
        <f>H57+1</f>
        <v>2019</v>
      </c>
      <c r="J57" s="262">
        <f>I57+1</f>
        <v>2020</v>
      </c>
      <c r="K57" s="262">
        <f>J57+1</f>
        <v>2021</v>
      </c>
      <c r="L57" s="262">
        <f>K57+1</f>
        <v>2022</v>
      </c>
      <c r="M57" s="263" t="s">
        <v>41</v>
      </c>
      <c r="N57" s="263" t="str">
        <f>CONCATENATE("Sum of Revenues Prior to ",G$19)</f>
        <v>Sum of Revenues Prior to 2017</v>
      </c>
      <c r="O57" s="211"/>
    </row>
    <row r="58" spans="2:22" ht="14.5" thickBot="1">
      <c r="B58" s="210"/>
      <c r="C58" s="157" t="s">
        <v>174</v>
      </c>
      <c r="D58" s="158" t="s">
        <v>178</v>
      </c>
      <c r="E58" s="352" t="s">
        <v>170</v>
      </c>
      <c r="F58" s="353"/>
      <c r="G58" s="151">
        <f>+G18-G59</f>
        <v>92528.3</v>
      </c>
      <c r="H58" s="151"/>
      <c r="I58" s="151"/>
      <c r="J58" s="151"/>
      <c r="K58" s="151"/>
      <c r="L58" s="151"/>
      <c r="M58" s="151"/>
      <c r="N58" s="193"/>
      <c r="O58" s="211"/>
    </row>
    <row r="59" spans="2:22" ht="14.5" thickBot="1">
      <c r="B59" s="210"/>
      <c r="C59" s="157" t="s">
        <v>165</v>
      </c>
      <c r="D59" s="158" t="s">
        <v>168</v>
      </c>
      <c r="E59" s="149" t="s">
        <v>171</v>
      </c>
      <c r="F59" s="150"/>
      <c r="G59" s="151">
        <f>SUM(G82:G88)</f>
        <v>15242.7</v>
      </c>
      <c r="H59" s="151"/>
      <c r="I59" s="152"/>
      <c r="J59" s="152"/>
      <c r="K59" s="152"/>
      <c r="L59" s="152"/>
      <c r="M59" s="152"/>
      <c r="N59" s="193"/>
      <c r="O59" s="211"/>
    </row>
    <row r="60" spans="2:22" ht="14.5" hidden="1" thickBot="1">
      <c r="B60" s="210"/>
      <c r="C60" s="157"/>
      <c r="D60" s="158" t="s">
        <v>50</v>
      </c>
      <c r="E60" s="149"/>
      <c r="F60" s="150"/>
      <c r="G60" s="151"/>
      <c r="H60" s="151"/>
      <c r="I60" s="152"/>
      <c r="J60" s="308"/>
      <c r="K60" s="309"/>
      <c r="L60" s="309"/>
      <c r="M60" s="192"/>
      <c r="N60" s="193"/>
      <c r="O60" s="211"/>
    </row>
    <row r="61" spans="2:22" ht="14.5" hidden="1" thickBot="1">
      <c r="B61" s="210"/>
      <c r="C61" s="157"/>
      <c r="D61" s="158" t="s">
        <v>50</v>
      </c>
      <c r="E61" s="149"/>
      <c r="F61" s="150"/>
      <c r="G61" s="151"/>
      <c r="H61" s="151"/>
      <c r="I61" s="152"/>
      <c r="J61" s="151"/>
      <c r="K61" s="192"/>
      <c r="L61" s="192"/>
      <c r="M61" s="192"/>
      <c r="N61" s="193"/>
      <c r="O61" s="211"/>
    </row>
    <row r="62" spans="2:22" ht="14.5" hidden="1" thickBot="1">
      <c r="B62" s="210"/>
      <c r="C62" s="157"/>
      <c r="D62" s="158" t="s">
        <v>50</v>
      </c>
      <c r="E62" s="149"/>
      <c r="F62" s="150"/>
      <c r="G62" s="151"/>
      <c r="H62" s="151"/>
      <c r="I62" s="152"/>
      <c r="J62" s="151"/>
      <c r="K62" s="192"/>
      <c r="L62" s="192"/>
      <c r="M62" s="192"/>
      <c r="N62" s="193"/>
      <c r="O62" s="211"/>
    </row>
    <row r="63" spans="2:22" ht="14.5" hidden="1" thickBot="1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3" thickBot="1">
      <c r="B64" s="210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1"/>
    </row>
    <row r="65" spans="2:35" ht="13" thickTop="1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>
      <c r="B68" s="210"/>
      <c r="C68" s="362" t="s">
        <v>84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10"/>
      <c r="C69" s="373"/>
      <c r="D69" s="373"/>
      <c r="E69" s="373"/>
      <c r="F69" s="373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>
      <c r="B71" s="210"/>
      <c r="C71" s="268" t="s">
        <v>21</v>
      </c>
      <c r="D71" s="269"/>
      <c r="E71" s="370" t="s">
        <v>85</v>
      </c>
      <c r="F71" s="370"/>
      <c r="G71" s="370"/>
      <c r="H71" s="370"/>
      <c r="I71" s="370"/>
      <c r="J71" s="370"/>
      <c r="K71" s="370"/>
      <c r="L71" s="370"/>
      <c r="M71" s="370"/>
      <c r="N71" s="180"/>
      <c r="O71" s="211"/>
    </row>
    <row r="72" spans="2:35" ht="13.5" customHeight="1">
      <c r="B72" s="210"/>
      <c r="C72" s="268" t="s">
        <v>25</v>
      </c>
      <c r="D72" s="269"/>
      <c r="E72" s="354" t="s">
        <v>86</v>
      </c>
      <c r="F72" s="354"/>
      <c r="G72" s="354"/>
      <c r="H72" s="354"/>
      <c r="I72" s="354"/>
      <c r="J72" s="354"/>
      <c r="K72" s="354"/>
      <c r="L72" s="354"/>
      <c r="M72" s="354"/>
      <c r="N72" s="181"/>
      <c r="O72" s="211"/>
    </row>
    <row r="73" spans="2:35" ht="14.5">
      <c r="B73" s="210"/>
      <c r="C73" s="268" t="s">
        <v>53</v>
      </c>
      <c r="D73" s="269"/>
      <c r="E73" s="354" t="s">
        <v>87</v>
      </c>
      <c r="F73" s="355"/>
      <c r="G73" s="355"/>
      <c r="H73" s="355"/>
      <c r="I73" s="355"/>
      <c r="J73" s="355"/>
      <c r="K73" s="355"/>
      <c r="L73" s="355"/>
      <c r="M73" s="355"/>
      <c r="N73" s="179"/>
      <c r="O73" s="211"/>
    </row>
    <row r="74" spans="2:35" ht="14.5">
      <c r="B74" s="210"/>
      <c r="C74" s="364" t="s">
        <v>55</v>
      </c>
      <c r="D74" s="364"/>
      <c r="E74" s="354" t="s">
        <v>88</v>
      </c>
      <c r="F74" s="355"/>
      <c r="G74" s="355"/>
      <c r="H74" s="355"/>
      <c r="I74" s="355"/>
      <c r="J74" s="355"/>
      <c r="K74" s="355"/>
      <c r="L74" s="355"/>
      <c r="M74" s="355"/>
      <c r="N74" s="179"/>
      <c r="O74" s="211"/>
    </row>
    <row r="75" spans="2:35" ht="14.25" customHeight="1">
      <c r="B75" s="210"/>
      <c r="C75" s="368" t="s">
        <v>56</v>
      </c>
      <c r="D75" s="368"/>
      <c r="E75" s="354" t="s">
        <v>89</v>
      </c>
      <c r="F75" s="354"/>
      <c r="G75" s="354"/>
      <c r="H75" s="354"/>
      <c r="I75" s="354"/>
      <c r="J75" s="354"/>
      <c r="K75" s="354"/>
      <c r="L75" s="354"/>
      <c r="M75" s="354"/>
      <c r="N75" s="181"/>
      <c r="O75" s="211"/>
    </row>
    <row r="76" spans="2:35" ht="14.5">
      <c r="B76" s="210"/>
      <c r="C76" s="364" t="s">
        <v>57</v>
      </c>
      <c r="D76" s="364"/>
      <c r="E76" s="354"/>
      <c r="F76" s="355"/>
      <c r="G76" s="355"/>
      <c r="H76" s="355"/>
      <c r="I76" s="355"/>
      <c r="J76" s="355"/>
      <c r="K76" s="355"/>
      <c r="L76" s="355"/>
      <c r="M76" s="355"/>
      <c r="N76" s="179"/>
      <c r="O76" s="211"/>
    </row>
    <row r="77" spans="2:35" ht="15" customHeight="1">
      <c r="B77" s="210"/>
      <c r="C77" s="369" t="s">
        <v>26</v>
      </c>
      <c r="D77" s="369"/>
      <c r="E77" s="354" t="s">
        <v>90</v>
      </c>
      <c r="F77" s="355"/>
      <c r="G77" s="355"/>
      <c r="H77" s="355"/>
      <c r="I77" s="355"/>
      <c r="J77" s="355"/>
      <c r="K77" s="355"/>
      <c r="L77" s="355"/>
      <c r="M77" s="355"/>
      <c r="N77" s="179"/>
      <c r="O77" s="211"/>
    </row>
    <row r="78" spans="2:35" ht="14.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4.5" thickBot="1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4.5" thickBot="1">
      <c r="B80" s="210"/>
      <c r="C80" s="243" t="s">
        <v>18</v>
      </c>
      <c r="D80" s="121"/>
      <c r="E80" s="156" t="s">
        <v>159</v>
      </c>
      <c r="F80" s="121"/>
      <c r="G80" s="243" t="s">
        <v>11</v>
      </c>
      <c r="H80" s="119"/>
      <c r="I80" s="159" t="s">
        <v>178</v>
      </c>
      <c r="J80" s="121"/>
      <c r="K80" s="121"/>
      <c r="L80" s="121"/>
      <c r="M80" s="121"/>
      <c r="N80" s="121"/>
      <c r="O80" s="211"/>
    </row>
    <row r="81" spans="2:15" ht="42.5" thickBot="1">
      <c r="B81" s="210"/>
      <c r="C81" s="337" t="s">
        <v>40</v>
      </c>
      <c r="D81" s="337"/>
      <c r="E81" s="336" t="s">
        <v>22</v>
      </c>
      <c r="F81" s="336"/>
      <c r="G81" s="261">
        <f>$G$57</f>
        <v>2017</v>
      </c>
      <c r="H81" s="262">
        <f>G81+1</f>
        <v>2018</v>
      </c>
      <c r="I81" s="262">
        <f>H81+1</f>
        <v>2019</v>
      </c>
      <c r="J81" s="262">
        <f>I81+1</f>
        <v>2020</v>
      </c>
      <c r="K81" s="262">
        <f>J81+1</f>
        <v>2021</v>
      </c>
      <c r="L81" s="262">
        <f>K81+1</f>
        <v>2022</v>
      </c>
      <c r="M81" s="263" t="s">
        <v>41</v>
      </c>
      <c r="N81" s="263" t="str">
        <f>CONCATENATE("Sum of Expenditures Prior to ",G$19)</f>
        <v>Sum of Expenditures Prior to 2017</v>
      </c>
      <c r="O81" s="211"/>
    </row>
    <row r="82" spans="2:15" ht="14.5" thickBot="1">
      <c r="B82" s="210"/>
      <c r="C82" s="273" t="s">
        <v>21</v>
      </c>
      <c r="D82" s="274"/>
      <c r="E82" s="153" t="s">
        <v>172</v>
      </c>
      <c r="F82" s="154"/>
      <c r="G82" s="155">
        <v>13455.04</v>
      </c>
      <c r="H82" s="151"/>
      <c r="I82" s="152"/>
      <c r="J82" s="151"/>
      <c r="K82" s="151"/>
      <c r="L82" s="151"/>
      <c r="M82" s="151"/>
      <c r="N82" s="193"/>
      <c r="O82" s="211"/>
    </row>
    <row r="83" spans="2:15" ht="14.5" thickBot="1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4.5" thickBot="1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>
      <c r="B85" s="210"/>
      <c r="C85" s="340" t="s">
        <v>55</v>
      </c>
      <c r="D85" s="341"/>
      <c r="E85" s="153" t="s">
        <v>173</v>
      </c>
      <c r="F85" s="154"/>
      <c r="G85" s="155">
        <v>1787.66</v>
      </c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>
      <c r="B86" s="210"/>
      <c r="C86" s="338" t="s">
        <v>56</v>
      </c>
      <c r="D86" s="339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40" t="s">
        <v>57</v>
      </c>
      <c r="D87" s="34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4.5" thickBot="1">
      <c r="B88" s="210"/>
      <c r="C88" s="342" t="s">
        <v>26</v>
      </c>
      <c r="D88" s="343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4.5" thickBot="1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4.5" thickBot="1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2.5" thickBot="1">
      <c r="B92" s="210"/>
      <c r="C92" s="337" t="s">
        <v>40</v>
      </c>
      <c r="D92" s="337"/>
      <c r="E92" s="336" t="s">
        <v>22</v>
      </c>
      <c r="F92" s="336"/>
      <c r="G92" s="261">
        <f>$G$57</f>
        <v>2017</v>
      </c>
      <c r="H92" s="262">
        <f>G92+1</f>
        <v>2018</v>
      </c>
      <c r="I92" s="262">
        <f>H92+1</f>
        <v>2019</v>
      </c>
      <c r="J92" s="262">
        <f>I92+1</f>
        <v>2020</v>
      </c>
      <c r="K92" s="262">
        <f>J92+1</f>
        <v>2021</v>
      </c>
      <c r="L92" s="262">
        <f>K92+1</f>
        <v>2022</v>
      </c>
      <c r="M92" s="263" t="s">
        <v>41</v>
      </c>
      <c r="N92" s="263" t="str">
        <f>CONCATENATE("Sum of Expenditures Prior to ",G$19)</f>
        <v>Sum of Expenditures Prior to 2017</v>
      </c>
      <c r="O92" s="211"/>
    </row>
    <row r="93" spans="2:15" ht="14.5" thickBot="1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4.5" thickBot="1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4.5" thickBot="1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4.5" thickBot="1">
      <c r="B96" s="210"/>
      <c r="C96" s="340" t="s">
        <v>55</v>
      </c>
      <c r="D96" s="34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4.5" thickBot="1">
      <c r="B97" s="210"/>
      <c r="C97" s="338" t="s">
        <v>56</v>
      </c>
      <c r="D97" s="339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4.5" thickBot="1">
      <c r="B98" s="210"/>
      <c r="C98" s="340" t="s">
        <v>57</v>
      </c>
      <c r="D98" s="34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4.5" thickBot="1">
      <c r="B99" s="210"/>
      <c r="C99" s="342" t="s">
        <v>26</v>
      </c>
      <c r="D99" s="343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" hidden="1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4.5" hidden="1" thickBot="1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4.5" hidden="1" thickBot="1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2.5" hidden="1" thickBot="1">
      <c r="B103" s="210"/>
      <c r="C103" s="337" t="s">
        <v>40</v>
      </c>
      <c r="D103" s="337"/>
      <c r="E103" s="336" t="s">
        <v>22</v>
      </c>
      <c r="F103" s="336"/>
      <c r="G103" s="261">
        <f>$G$57</f>
        <v>2017</v>
      </c>
      <c r="H103" s="262">
        <f>G103+1</f>
        <v>2018</v>
      </c>
      <c r="I103" s="262">
        <f>H103+1</f>
        <v>2019</v>
      </c>
      <c r="J103" s="262">
        <f>I103+1</f>
        <v>2020</v>
      </c>
      <c r="K103" s="262"/>
      <c r="L103" s="262"/>
      <c r="M103" s="263" t="s">
        <v>41</v>
      </c>
      <c r="N103" s="263" t="str">
        <f>CONCATENATE("Sum of Expenditures Prior to ",G$19)</f>
        <v>Sum of Expenditures Prior to 2017</v>
      </c>
      <c r="O103" s="211"/>
    </row>
    <row r="104" spans="2:15" ht="14.5" hidden="1" thickBot="1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4.5" hidden="1" thickBot="1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4.5" hidden="1" thickBot="1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4.5" hidden="1" thickBot="1">
      <c r="B107" s="210"/>
      <c r="C107" s="340" t="s">
        <v>55</v>
      </c>
      <c r="D107" s="34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4.5" hidden="1" thickBot="1">
      <c r="B108" s="210"/>
      <c r="C108" s="338" t="s">
        <v>56</v>
      </c>
      <c r="D108" s="339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4.5" hidden="1" thickBot="1">
      <c r="B109" s="210"/>
      <c r="C109" s="340" t="s">
        <v>57</v>
      </c>
      <c r="D109" s="34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4.5" hidden="1" thickBot="1">
      <c r="B110" s="210"/>
      <c r="C110" s="342" t="s">
        <v>26</v>
      </c>
      <c r="D110" s="343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" hidden="1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hidden="1" thickBot="1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4.5" hidden="1" thickBot="1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2.5" hidden="1" thickBot="1">
      <c r="B114" s="210"/>
      <c r="C114" s="337" t="s">
        <v>40</v>
      </c>
      <c r="D114" s="337"/>
      <c r="E114" s="336" t="s">
        <v>22</v>
      </c>
      <c r="F114" s="336"/>
      <c r="G114" s="280">
        <f>$G$57</f>
        <v>2017</v>
      </c>
      <c r="H114" s="281">
        <f>G114+1</f>
        <v>2018</v>
      </c>
      <c r="I114" s="281">
        <f>H114+1</f>
        <v>2019</v>
      </c>
      <c r="J114" s="281">
        <f>I114+1</f>
        <v>2020</v>
      </c>
      <c r="K114" s="281"/>
      <c r="L114" s="281"/>
      <c r="M114" s="282" t="s">
        <v>41</v>
      </c>
      <c r="N114" s="263" t="str">
        <f>CONCATENATE("Sum of Expenditures Prior to ",G$19)</f>
        <v>Sum of Expenditures Prior to 2017</v>
      </c>
      <c r="O114" s="211"/>
    </row>
    <row r="115" spans="2:15" ht="14.5" hidden="1" thickBot="1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4.5" hidden="1" thickBot="1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4.5" hidden="1" thickBot="1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4.5" hidden="1" thickBot="1">
      <c r="B118" s="210"/>
      <c r="C118" s="346" t="s">
        <v>55</v>
      </c>
      <c r="D118" s="347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4.5" hidden="1" thickBot="1">
      <c r="B119" s="210"/>
      <c r="C119" s="344" t="s">
        <v>56</v>
      </c>
      <c r="D119" s="345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4.5" hidden="1" thickBot="1">
      <c r="B120" s="210"/>
      <c r="C120" s="346" t="s">
        <v>57</v>
      </c>
      <c r="D120" s="347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4.5" hidden="1" thickBot="1">
      <c r="B121" s="210"/>
      <c r="C121" s="348" t="s">
        <v>26</v>
      </c>
      <c r="D121" s="349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3.5" hidden="1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hidden="1" thickBot="1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4.5" hidden="1" thickBot="1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2.5" hidden="1" thickBot="1">
      <c r="B125" s="210"/>
      <c r="C125" s="337" t="s">
        <v>40</v>
      </c>
      <c r="D125" s="337"/>
      <c r="E125" s="336" t="s">
        <v>22</v>
      </c>
      <c r="F125" s="336"/>
      <c r="G125" s="280">
        <f>$G$57</f>
        <v>2017</v>
      </c>
      <c r="H125" s="281">
        <f>G125+1</f>
        <v>2018</v>
      </c>
      <c r="I125" s="281">
        <f>H125+1</f>
        <v>2019</v>
      </c>
      <c r="J125" s="281">
        <f>I125+1</f>
        <v>2020</v>
      </c>
      <c r="K125" s="281"/>
      <c r="L125" s="281"/>
      <c r="M125" s="282" t="s">
        <v>41</v>
      </c>
      <c r="N125" s="263" t="str">
        <f>CONCATENATE("Sum of Expenditures Prior to ",G$19)</f>
        <v>Sum of Expenditures Prior to 2017</v>
      </c>
      <c r="O125" s="211"/>
    </row>
    <row r="126" spans="2:15" ht="14.5" hidden="1" thickBot="1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4.5" hidden="1" thickBot="1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4.5" hidden="1" thickBot="1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4.5" hidden="1" thickBot="1">
      <c r="B129" s="210"/>
      <c r="C129" s="346" t="s">
        <v>55</v>
      </c>
      <c r="D129" s="347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4.5" hidden="1" thickBot="1">
      <c r="B130" s="210"/>
      <c r="C130" s="344" t="s">
        <v>56</v>
      </c>
      <c r="D130" s="345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4.5" hidden="1" thickBot="1">
      <c r="B131" s="210"/>
      <c r="C131" s="346" t="s">
        <v>57</v>
      </c>
      <c r="D131" s="347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4.5" hidden="1" thickBot="1">
      <c r="B132" s="210"/>
      <c r="C132" s="348" t="s">
        <v>26</v>
      </c>
      <c r="D132" s="349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3.5" hidden="1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hidden="1" thickBot="1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4.5" hidden="1" thickBot="1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2.5" hidden="1" thickBot="1">
      <c r="B136" s="210"/>
      <c r="C136" s="337" t="s">
        <v>40</v>
      </c>
      <c r="D136" s="337"/>
      <c r="E136" s="336" t="s">
        <v>22</v>
      </c>
      <c r="F136" s="336"/>
      <c r="G136" s="280">
        <f>$G$57</f>
        <v>2017</v>
      </c>
      <c r="H136" s="281">
        <f>G136+1</f>
        <v>2018</v>
      </c>
      <c r="I136" s="281">
        <f>H136+1</f>
        <v>2019</v>
      </c>
      <c r="J136" s="281">
        <f>I136+1</f>
        <v>2020</v>
      </c>
      <c r="K136" s="281"/>
      <c r="L136" s="281"/>
      <c r="M136" s="282" t="s">
        <v>41</v>
      </c>
      <c r="N136" s="263" t="str">
        <f>CONCATENATE("Sum of Expenditures Prior to ",G$19)</f>
        <v>Sum of Expenditures Prior to 2017</v>
      </c>
      <c r="O136" s="211"/>
    </row>
    <row r="137" spans="2:15" ht="14.5" hidden="1" thickBot="1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4.5" hidden="1" thickBot="1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4.5" hidden="1" thickBot="1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4.5" hidden="1" thickBot="1">
      <c r="B140" s="210"/>
      <c r="C140" s="346" t="s">
        <v>55</v>
      </c>
      <c r="D140" s="347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4.5" hidden="1" thickBot="1">
      <c r="B141" s="210"/>
      <c r="C141" s="344" t="s">
        <v>56</v>
      </c>
      <c r="D141" s="345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4.5" hidden="1" thickBot="1">
      <c r="B142" s="210"/>
      <c r="C142" s="346" t="s">
        <v>57</v>
      </c>
      <c r="D142" s="347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4.5" hidden="1" thickBot="1">
      <c r="B143" s="210"/>
      <c r="C143" s="348" t="s">
        <v>26</v>
      </c>
      <c r="D143" s="349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4" thickBot="1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5" thickTop="1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6.5" customHeight="1">
      <c r="B148" s="210"/>
      <c r="C148" s="355" t="s">
        <v>100</v>
      </c>
      <c r="D148" s="355"/>
      <c r="E148" s="355"/>
      <c r="F148" s="355"/>
      <c r="G148" s="355"/>
      <c r="H148" s="355"/>
      <c r="I148" s="355"/>
      <c r="J148" s="355"/>
      <c r="K148" s="355"/>
      <c r="L148" s="355"/>
      <c r="M148" s="355"/>
      <c r="N148" s="179"/>
      <c r="O148" s="224"/>
      <c r="P148" s="225"/>
      <c r="Q148" s="225"/>
    </row>
    <row r="149" spans="2:17" ht="12.75" customHeight="1">
      <c r="B149" s="210"/>
      <c r="C149" s="355" t="s">
        <v>132</v>
      </c>
      <c r="D149" s="355"/>
      <c r="E149" s="355"/>
      <c r="F149" s="355"/>
      <c r="G149" s="355"/>
      <c r="H149" s="355"/>
      <c r="I149" s="355"/>
      <c r="J149" s="355"/>
      <c r="K149" s="355"/>
      <c r="L149" s="355"/>
      <c r="M149" s="355"/>
      <c r="N149" s="179"/>
      <c r="O149" s="224"/>
      <c r="P149" s="225"/>
      <c r="Q149" s="225"/>
    </row>
    <row r="150" spans="2:17" ht="14.5" thickBot="1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4.5" thickBot="1">
      <c r="B151" s="210"/>
      <c r="C151" s="243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4.5" thickBot="1">
      <c r="B152" s="210"/>
      <c r="C152" s="243" t="s">
        <v>124</v>
      </c>
      <c r="D152" s="119"/>
      <c r="E152" s="119"/>
      <c r="F152" s="161" t="s">
        <v>43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">
      <c r="B155" s="210"/>
      <c r="C155" s="367" t="s">
        <v>18</v>
      </c>
      <c r="D155" s="367" t="s">
        <v>39</v>
      </c>
      <c r="E155" s="377" t="s">
        <v>23</v>
      </c>
      <c r="F155" s="377"/>
      <c r="G155" s="283">
        <f>G81</f>
        <v>2017</v>
      </c>
      <c r="H155" s="284">
        <f>IF(OR(G19=2013, G19=2015, G19=2017, G19=2019), G19+1, "NA")</f>
        <v>2018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8.5" thickBot="1">
      <c r="B156" s="210"/>
      <c r="C156" s="336"/>
      <c r="D156" s="336"/>
      <c r="E156" s="378"/>
      <c r="F156" s="378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4.5" thickBot="1">
      <c r="B157" s="210"/>
      <c r="C157" s="156"/>
      <c r="D157" s="160" t="s">
        <v>50</v>
      </c>
      <c r="E157" s="153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4.5" thickBot="1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4.5" hidden="1" thickBot="1">
      <c r="B159" s="210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307"/>
      <c r="L159" s="307"/>
      <c r="M159" s="121"/>
      <c r="N159" s="121"/>
      <c r="O159" s="211"/>
    </row>
    <row r="160" spans="2:17" ht="14.5" hidden="1" thickBot="1">
      <c r="B160" s="210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307"/>
      <c r="L160" s="307"/>
      <c r="M160" s="121"/>
      <c r="N160" s="121"/>
      <c r="O160" s="211"/>
    </row>
    <row r="161" spans="2:15" ht="14.5" hidden="1" thickBot="1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4.5" hidden="1" thickBot="1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3" thickBot="1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" thickTop="1" thickBot="1">
      <c r="C164" s="109"/>
      <c r="D164" s="108"/>
      <c r="E164" s="108"/>
      <c r="F164" s="108"/>
      <c r="G164" s="108"/>
      <c r="H164" s="108"/>
      <c r="I164" s="108"/>
    </row>
    <row r="165" spans="2:15" ht="19" thickTop="1" thickBot="1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106</v>
      </c>
      <c r="D171" s="125"/>
      <c r="E171" s="125"/>
      <c r="F171" s="380" t="s">
        <v>149</v>
      </c>
      <c r="G171" s="381"/>
      <c r="H171" s="381"/>
      <c r="I171" s="381"/>
      <c r="J171" s="381"/>
      <c r="K171" s="381"/>
      <c r="L171" s="381"/>
      <c r="M171" s="381"/>
      <c r="N171" s="382"/>
      <c r="O171" s="211"/>
    </row>
    <row r="172" spans="2:15" ht="15" customHeight="1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>
      <c r="B173" s="210"/>
      <c r="C173" s="355" t="s">
        <v>155</v>
      </c>
      <c r="D173" s="355"/>
      <c r="E173" s="355"/>
      <c r="F173" s="355"/>
      <c r="G173" s="355"/>
      <c r="H173" s="355"/>
      <c r="I173" s="355"/>
      <c r="J173" s="355"/>
      <c r="K173" s="355"/>
      <c r="L173" s="355"/>
      <c r="M173" s="355"/>
      <c r="N173" s="179"/>
      <c r="O173" s="224"/>
    </row>
    <row r="174" spans="2:15" ht="34.5" customHeight="1" thickBot="1">
      <c r="B174" s="210"/>
      <c r="C174" s="383" t="s">
        <v>175</v>
      </c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5"/>
      <c r="O174" s="224"/>
    </row>
    <row r="175" spans="2:15" ht="34.5" customHeight="1" thickBot="1">
      <c r="B175" s="210"/>
      <c r="C175" s="386" t="s">
        <v>123</v>
      </c>
      <c r="D175" s="387"/>
      <c r="E175" s="387"/>
      <c r="F175" s="387"/>
      <c r="G175" s="387"/>
      <c r="H175" s="387"/>
      <c r="I175" s="387"/>
      <c r="J175" s="387"/>
      <c r="K175" s="387"/>
      <c r="L175" s="387"/>
      <c r="M175" s="387"/>
      <c r="N175" s="388"/>
      <c r="O175" s="224"/>
    </row>
    <row r="176" spans="2:15" ht="34.5" customHeight="1" thickBot="1">
      <c r="B176" s="210"/>
      <c r="C176" s="386" t="s">
        <v>123</v>
      </c>
      <c r="D176" s="387"/>
      <c r="E176" s="387"/>
      <c r="F176" s="387"/>
      <c r="G176" s="387"/>
      <c r="H176" s="387"/>
      <c r="I176" s="387"/>
      <c r="J176" s="387"/>
      <c r="K176" s="387"/>
      <c r="L176" s="387"/>
      <c r="M176" s="387"/>
      <c r="N176" s="388"/>
      <c r="O176" s="224"/>
    </row>
    <row r="177" spans="2:15" ht="34.5" customHeight="1" thickBot="1">
      <c r="B177" s="210"/>
      <c r="C177" s="386" t="s">
        <v>123</v>
      </c>
      <c r="D177" s="387"/>
      <c r="E177" s="387"/>
      <c r="F177" s="387"/>
      <c r="G177" s="387"/>
      <c r="H177" s="387"/>
      <c r="I177" s="387"/>
      <c r="J177" s="387"/>
      <c r="K177" s="387"/>
      <c r="L177" s="387"/>
      <c r="M177" s="387"/>
      <c r="N177" s="388"/>
      <c r="O177" s="224"/>
    </row>
    <row r="178" spans="2:15" ht="19.5" customHeight="1">
      <c r="B178" s="210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1"/>
    </row>
    <row r="179" spans="2:15" ht="18.75" customHeight="1">
      <c r="B179" s="210"/>
      <c r="C179" s="355" t="s">
        <v>156</v>
      </c>
      <c r="D179" s="355"/>
      <c r="E179" s="355"/>
      <c r="F179" s="355"/>
      <c r="G179" s="355"/>
      <c r="H179" s="355"/>
      <c r="I179" s="355"/>
      <c r="J179" s="355"/>
      <c r="K179" s="355"/>
      <c r="L179" s="355"/>
      <c r="M179" s="355"/>
      <c r="N179" s="116"/>
      <c r="O179" s="211"/>
    </row>
    <row r="180" spans="2:15" ht="14.5" thickBot="1">
      <c r="B180" s="217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8"/>
    </row>
    <row r="181" spans="2:15" ht="13" thickTop="1">
      <c r="C181" s="108"/>
      <c r="D181" s="108"/>
      <c r="E181" s="108"/>
      <c r="F181" s="108"/>
      <c r="G181" s="108"/>
      <c r="H181" s="108"/>
      <c r="I181" s="108"/>
    </row>
    <row r="182" spans="2:15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227" t="s">
        <v>122</v>
      </c>
      <c r="D195" s="228"/>
      <c r="E195" s="228"/>
      <c r="F195" s="228"/>
      <c r="G195" s="228"/>
      <c r="H195" s="228"/>
      <c r="I195" s="228"/>
      <c r="J195" s="229"/>
      <c r="K195" s="229"/>
      <c r="L195" s="229"/>
      <c r="M195" s="229"/>
      <c r="N195" s="229"/>
      <c r="O195" s="229"/>
      <c r="P195" s="229"/>
      <c r="Q195" s="229"/>
    </row>
    <row r="196" spans="3:17">
      <c r="C196" s="228" t="str">
        <f>IF(F167="N", "The transaction is not backed by new revenue. ", "The transaction is backed by new revenue. ")</f>
        <v xml:space="preserve">The transaction is not backed by new revenue. 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>
      <c r="C197" s="227" t="str">
        <f>IF(F167="N", "", IF(F168="N", "The new revenue does not include grant revenue. ", "The new revenue includes grant revenue. "))</f>
        <v/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7" t="str">
        <f>IF(F167="N", " ", IF(F168="N", " ", IF(F169="N", "The grant has not been awarded. ", "The grant has been awarded. ")))</f>
        <v xml:space="preserve">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8" t="str">
        <f>IF(F167="N", " ", IF(F170="N", "The new revenue has not been received. ", "The new revenue has been received. "))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327" t="str">
        <f>IF(F167="N", " ", IF(F170="N", F171, "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7" t="s">
        <v>110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ht="11.25" customHeight="1"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</row>
    <row r="203" spans="3:17">
      <c r="C203" s="228"/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>
      <c r="C204" s="230" t="str">
        <f>G29</f>
        <v>1039611</v>
      </c>
      <c r="D204" s="227" t="s">
        <v>43</v>
      </c>
      <c r="E204" s="228" t="str">
        <f>IF(D52="Y", CONCATENATE(F52, " in fund balance is being used to cover indicated expenditures.  "), "")</f>
        <v/>
      </c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>
      <c r="C205" s="230" t="str">
        <f>H29</f>
        <v>1046360</v>
      </c>
      <c r="D205" s="227" t="s">
        <v>44</v>
      </c>
      <c r="E205" s="228" t="str">
        <f>IF(D54="Y", CONCATENATE(F54, " in reallocated grant funding is being used to cover indicated expenditures."),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>
        <f>I29</f>
        <v>0</v>
      </c>
      <c r="D206" s="228"/>
      <c r="E206" s="228"/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>
        <f>I30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G30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H30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 t="str">
        <f>I31</f>
        <v>NA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 t="str">
        <f>J31</f>
        <v xml:space="preserve"> 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1"/>
      <c r="D212" s="227">
        <v>300</v>
      </c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0"/>
      <c r="D213" s="227" t="s">
        <v>48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26"/>
      <c r="D214" s="108"/>
      <c r="E214" s="108"/>
      <c r="F214" s="108"/>
      <c r="G214" s="108"/>
      <c r="H214" s="108"/>
      <c r="I214" s="108"/>
    </row>
    <row r="215" spans="3:17">
      <c r="C215" s="226"/>
      <c r="D215" s="108"/>
      <c r="E215" s="108"/>
      <c r="F215" s="108"/>
      <c r="G215" s="108"/>
      <c r="H215" s="108"/>
      <c r="I215" s="108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108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</sheetData>
  <mergeCells count="81">
    <mergeCell ref="C202:Q202"/>
    <mergeCell ref="F171:N171"/>
    <mergeCell ref="C174:N174"/>
    <mergeCell ref="C179:M179"/>
    <mergeCell ref="C175:N175"/>
    <mergeCell ref="C176:N176"/>
    <mergeCell ref="C177:N177"/>
    <mergeCell ref="C173:M17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</mergeCells>
  <dataValidations count="3">
    <dataValidation type="list" allowBlank="1" showInputMessage="1" showErrorMessage="1" sqref="D54 D52 F151:F152 F166:F170 G39">
      <formula1>$D$204:$D$205</formula1>
    </dataValidation>
    <dataValidation type="list" allowBlank="1" showInputMessage="1" showErrorMessage="1" sqref="D157:D162 I124 I102 I91 I80 D58:D63 I113 I135">
      <formula1>$C$204:$C$219</formula1>
    </dataValidation>
    <dataValidation type="list" allowBlank="1" showInputMessage="1" showErrorMessage="1" sqref="C157:C162 E124 E102 C58:C63 E80 E91 E113 E135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129"/>
  <sheetViews>
    <sheetView showGridLines="0" tabSelected="1" zoomScale="90" zoomScaleNormal="90" workbookViewId="0">
      <selection activeCell="H9" sqref="H9"/>
    </sheetView>
  </sheetViews>
  <sheetFormatPr defaultRowHeight="12.5"/>
  <cols>
    <col min="1" max="1" width="3.81640625" customWidth="1"/>
    <col min="2" max="2" width="25.81640625" customWidth="1"/>
    <col min="3" max="3" width="11.81640625" customWidth="1"/>
    <col min="4" max="4" width="9.453125" customWidth="1"/>
    <col min="5" max="6" width="11.54296875" customWidth="1"/>
    <col min="7" max="7" width="9.81640625" customWidth="1"/>
    <col min="8" max="8" width="57.54296875" customWidth="1"/>
    <col min="9" max="9" width="15.26953125" customWidth="1"/>
    <col min="10" max="10" width="13.7265625" hidden="1" customWidth="1"/>
    <col min="11" max="11" width="14.54296875" hidden="1" customWidth="1"/>
    <col min="12" max="12" width="14.54296875" customWidth="1"/>
    <col min="13" max="14" width="13.7265625" hidden="1" customWidth="1"/>
    <col min="15" max="15" width="13.7265625" customWidth="1"/>
    <col min="16" max="17" width="13.7265625" hidden="1" customWidth="1"/>
    <col min="18" max="18" width="13.7265625" customWidth="1"/>
    <col min="19" max="19" width="14.1796875" customWidth="1"/>
    <col min="20" max="20" width="18.7265625" customWidth="1"/>
  </cols>
  <sheetData>
    <row r="1" spans="1:24" ht="18">
      <c r="A1" s="417" t="s">
        <v>49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1"/>
    </row>
    <row r="2" spans="1:24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>
      <c r="A3" s="419" t="s">
        <v>31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1"/>
    </row>
    <row r="4" spans="1:24" ht="3" customHeight="1" thickTop="1" thickBot="1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1"/>
    </row>
    <row r="5" spans="1:24" ht="13.5">
      <c r="A5" s="414" t="s">
        <v>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3"/>
    </row>
    <row r="6" spans="1:24" ht="13.5">
      <c r="A6" s="410" t="s">
        <v>0</v>
      </c>
      <c r="B6" s="411"/>
      <c r="C6" s="409" t="str">
        <f>IF('2a.  Simple Form Data Entry'!G11="", "   ",'2a.  Simple Form Data Entry'!G11)</f>
        <v>14524 415th Ave SE, North Bend</v>
      </c>
      <c r="D6" s="409"/>
      <c r="E6" s="409"/>
      <c r="F6" s="409"/>
      <c r="G6" s="409"/>
      <c r="H6" s="409"/>
      <c r="I6" s="409"/>
      <c r="J6" s="409"/>
      <c r="L6" s="293" t="s">
        <v>16</v>
      </c>
      <c r="M6" s="293"/>
      <c r="O6" s="72"/>
      <c r="Q6" s="72"/>
      <c r="R6" s="319" t="str">
        <f>IF('2a.  Simple Form Data Entry'!G17="", "   ",'2a.  Simple Form Data Entry'!G17)</f>
        <v>N/A</v>
      </c>
      <c r="S6" s="71" t="s">
        <v>17</v>
      </c>
      <c r="T6" s="11"/>
    </row>
    <row r="7" spans="1:24" ht="13.5" customHeight="1">
      <c r="A7" s="415" t="s">
        <v>152</v>
      </c>
      <c r="B7" s="406"/>
      <c r="C7" s="416" t="str">
        <f>IF('2a.  Simple Form Data Entry'!G12="", "   ",'2a.  Simple Form Data Entry'!G12)</f>
        <v>DNRP-Parks</v>
      </c>
      <c r="D7" s="416"/>
      <c r="E7" s="416"/>
      <c r="F7" s="416"/>
      <c r="G7" s="416"/>
      <c r="H7" s="416"/>
      <c r="I7" s="416"/>
      <c r="J7" s="416"/>
      <c r="L7" s="102" t="s">
        <v>27</v>
      </c>
      <c r="M7" s="102"/>
      <c r="P7" s="73"/>
      <c r="Q7" s="73"/>
      <c r="R7" s="320">
        <f>'2a.  Simple Form Data Entry'!G18</f>
        <v>107771</v>
      </c>
      <c r="S7" s="54"/>
      <c r="T7" s="11"/>
    </row>
    <row r="8" spans="1:24" ht="13.5" customHeight="1">
      <c r="A8" s="407" t="s">
        <v>2</v>
      </c>
      <c r="B8" s="408"/>
      <c r="C8" s="292" t="str">
        <f>IF('2a.  Simple Form Data Entry'!G15="", "   ",'2a.  Simple Form Data Entry'!G15)</f>
        <v>Carolyn Mock/Steve Rizika</v>
      </c>
      <c r="E8" s="292"/>
      <c r="F8" s="408" t="s">
        <v>8</v>
      </c>
      <c r="G8" s="408"/>
      <c r="H8" s="329" t="str">
        <f>IF('2a.  Simple Form Data Entry'!G15="", " ", '2a.  Simple Form Data Entry'!G16)</f>
        <v>12/28/2017</v>
      </c>
      <c r="I8" s="292"/>
      <c r="J8" s="292"/>
      <c r="L8" s="406" t="s">
        <v>10</v>
      </c>
      <c r="M8" s="406"/>
      <c r="N8" s="406"/>
      <c r="O8" s="406"/>
      <c r="P8" s="74"/>
      <c r="Q8" s="74"/>
      <c r="R8" s="292" t="str">
        <f>IF('2a.  Simple Form Data Entry'!G13="", "   ",'2a.  Simple Form Data Entry'!G13)</f>
        <v>Sale of Surplus Real Property</v>
      </c>
      <c r="S8" s="328"/>
      <c r="T8" s="292"/>
      <c r="U8" s="292"/>
      <c r="V8" s="292"/>
      <c r="W8" s="292"/>
      <c r="X8" s="292"/>
    </row>
    <row r="9" spans="1:24" ht="13.5" customHeight="1">
      <c r="A9" s="407" t="s">
        <v>3</v>
      </c>
      <c r="B9" s="408"/>
      <c r="C9" s="295" t="s">
        <v>179</v>
      </c>
      <c r="D9" s="292"/>
      <c r="E9" s="292"/>
      <c r="F9" s="408" t="s">
        <v>13</v>
      </c>
      <c r="G9" s="408"/>
      <c r="H9" s="470">
        <v>43154</v>
      </c>
      <c r="I9" s="292"/>
      <c r="J9" s="292"/>
      <c r="L9" s="406" t="s">
        <v>9</v>
      </c>
      <c r="M9" s="406"/>
      <c r="N9" s="406"/>
      <c r="O9" s="406"/>
      <c r="P9" s="55"/>
      <c r="Q9" s="55"/>
      <c r="R9" s="292" t="str">
        <f>IF('2a.  Simple Form Data Entry'!G14="", "   ",'2a.  Simple Form Data Entry'!G14)</f>
        <v>stand alone ordinance</v>
      </c>
      <c r="S9" s="328"/>
      <c r="T9" s="292"/>
      <c r="U9" s="292"/>
      <c r="V9" s="292"/>
      <c r="W9" s="292"/>
      <c r="X9" s="292"/>
    </row>
    <row r="10" spans="1:24">
      <c r="A10" s="330" t="s">
        <v>151</v>
      </c>
      <c r="B10" s="331"/>
      <c r="C10" s="425" t="str">
        <f>IF('2a.  Simple Form Data Entry'!G10="", " ", '2a.  Simple Form Data Entry'!G10)</f>
        <v>Sale of Surplus Real Property 14524 415th Ave SE, Parcel #212308-9023</v>
      </c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6"/>
      <c r="T10" s="11"/>
    </row>
    <row r="11" spans="1:24" ht="13" thickBot="1">
      <c r="A11" s="332"/>
      <c r="B11" s="333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8"/>
      <c r="T11" s="11"/>
    </row>
    <row r="12" spans="1:24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>
      <c r="A13" s="419" t="s">
        <v>14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11"/>
    </row>
    <row r="14" spans="1:24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>
      <c r="A15" s="420" t="s">
        <v>32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11"/>
    </row>
    <row r="16" spans="1:24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>
      <c r="A17" s="424" t="s">
        <v>145</v>
      </c>
      <c r="B17" s="424"/>
      <c r="C17" s="424"/>
      <c r="D17" s="424"/>
      <c r="E17" s="421" t="str">
        <f>IF('2a.  Simple Form Data Entry'!G39="N", "NA",'2a.  Simple Form Data Entry'!G40)</f>
        <v>NA</v>
      </c>
      <c r="F17" s="422"/>
      <c r="G17" s="423"/>
      <c r="H17" s="460" t="s">
        <v>153</v>
      </c>
      <c r="I17" s="461"/>
      <c r="J17" s="461"/>
      <c r="K17" s="461"/>
      <c r="L17" s="461"/>
      <c r="M17" s="461"/>
      <c r="N17" s="310"/>
      <c r="O17" s="457" t="str">
        <f>IF('2a.  Simple Form Data Entry'!G39="N", "NA",'2a.  Simple Form Data Entry'!G41)</f>
        <v>NA</v>
      </c>
      <c r="P17" s="458"/>
      <c r="Q17" s="458"/>
      <c r="R17" s="458"/>
      <c r="S17" s="459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20" t="s">
        <v>33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" thickBot="1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1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2017</v>
      </c>
      <c r="J24" s="95">
        <f>'2a.  Simple Form Data Entry'!G19</f>
        <v>2017</v>
      </c>
      <c r="K24" s="96">
        <f>J24+1</f>
        <v>2018</v>
      </c>
      <c r="L24" s="96" t="str">
        <f>CONCATENATE(J24," / ",K24)</f>
        <v>2017 / 2018</v>
      </c>
      <c r="M24" s="96">
        <f>K24+1</f>
        <v>2019</v>
      </c>
      <c r="N24" s="96">
        <f>M24+1</f>
        <v>2020</v>
      </c>
      <c r="O24" s="96" t="str">
        <f>CONCATENATE(M24," / ",N24)</f>
        <v>2019 / 2020</v>
      </c>
      <c r="P24" s="96">
        <f>N24+1</f>
        <v>2021</v>
      </c>
      <c r="Q24" s="96">
        <f>P24+1</f>
        <v>2022</v>
      </c>
      <c r="R24" s="96" t="str">
        <f>CONCATENATE(P24," / ",Q24)</f>
        <v>2021 / 2022</v>
      </c>
      <c r="S24" s="97" t="s">
        <v>117</v>
      </c>
      <c r="T24" s="11"/>
    </row>
    <row r="25" spans="1:20" ht="13.5">
      <c r="A25" s="88" t="str">
        <f>IF('2a.  Simple Form Data Entry'!C58="", "   ", '2a.  Simple Form Data Entry'!C58)</f>
        <v>DNRP-Parks Capital Fund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C16001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D64000</v>
      </c>
      <c r="F25" s="177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3160</v>
      </c>
      <c r="G25" s="90" t="str">
        <f>IF(A25="", "   ", '2a.  Simple Form Data Entry'!D58)</f>
        <v>1039611</v>
      </c>
      <c r="H25" s="196" t="str">
        <f>IF('2a.  Simple Form Data Entry'!E58="", "   ",'2a.  Simple Form Data Entry'!E58)</f>
        <v>39512 - Sale of Real Property</v>
      </c>
      <c r="I25" s="80">
        <f>'2a.  Simple Form Data Entry'!N58</f>
        <v>0</v>
      </c>
      <c r="J25" s="80">
        <f>'2a.  Simple Form Data Entry'!G58</f>
        <v>92528.3</v>
      </c>
      <c r="K25" s="80">
        <f>'2a.  Simple Form Data Entry'!H58</f>
        <v>0</v>
      </c>
      <c r="L25" s="80">
        <f>J25+K25</f>
        <v>92528.3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3.5">
      <c r="A26" s="84" t="str">
        <f>IF('2a.  Simple Form Data Entry'!C59="", "   ", '2a.  Simple Form Data Entry'!C59)</f>
        <v>DES-FMD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>A44000</v>
      </c>
      <c r="E26" s="89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>44000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>0010</v>
      </c>
      <c r="G26" s="90" t="str">
        <f>IF(A26="", "   ", '2a.  Simple Form Data Entry'!D59)</f>
        <v>1046360</v>
      </c>
      <c r="H26" s="76" t="str">
        <f>IF('2a.  Simple Form Data Entry'!E59="", "   ",'2a.  Simple Form Data Entry'!E59)</f>
        <v>34187 - Costs Real Property Sales</v>
      </c>
      <c r="I26" s="80">
        <f>'2a.  Simple Form Data Entry'!N59</f>
        <v>0</v>
      </c>
      <c r="J26" s="77">
        <f>'2a.  Simple Form Data Entry'!G59</f>
        <v>15242.7</v>
      </c>
      <c r="K26" s="77">
        <f>'2a.  Simple Form Data Entry'!H59</f>
        <v>0</v>
      </c>
      <c r="L26" s="80">
        <f t="shared" ref="L26:L31" si="2">J26+K26</f>
        <v>15242.7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3.5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8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3.5" hidden="1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8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3.5" hidden="1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8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3.5" hidden="1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8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4" thickBot="1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107771</v>
      </c>
      <c r="K31" s="56">
        <f t="shared" si="3"/>
        <v>0</v>
      </c>
      <c r="L31" s="56">
        <f t="shared" si="2"/>
        <v>107771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" thickBot="1">
      <c r="A33" s="9" t="s">
        <v>147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1" thickBot="1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2017</v>
      </c>
      <c r="J34" s="95">
        <f>'2a.  Simple Form Data Entry'!G19</f>
        <v>2017</v>
      </c>
      <c r="K34" s="96">
        <f>J34+1</f>
        <v>2018</v>
      </c>
      <c r="L34" s="96" t="str">
        <f>CONCATENATE(J34," / ",K34)</f>
        <v>2017 / 2018</v>
      </c>
      <c r="M34" s="96">
        <f>K34+1</f>
        <v>2019</v>
      </c>
      <c r="N34" s="96">
        <f>M34+1</f>
        <v>2020</v>
      </c>
      <c r="O34" s="96" t="str">
        <f>CONCATENATE(M34," / ",N34)</f>
        <v>2019 / 2020</v>
      </c>
      <c r="P34" s="96">
        <f>N34+1</f>
        <v>2021</v>
      </c>
      <c r="Q34" s="96">
        <f>P34+1</f>
        <v>2022</v>
      </c>
      <c r="R34" s="96" t="str">
        <f>CONCATENATE(P34," / ",Q34)</f>
        <v>2021 / 2022</v>
      </c>
      <c r="S34" s="97" t="s">
        <v>117</v>
      </c>
      <c r="T34" s="12"/>
    </row>
    <row r="35" spans="1:20" ht="13.5">
      <c r="A35" s="450" t="str">
        <f>IF('2a.  Simple Form Data Entry'!E80="", "   ", '2a.  Simple Form Data Entry'!E80)</f>
        <v>DNRP-Parks</v>
      </c>
      <c r="B35" s="451"/>
      <c r="C35" s="452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 xml:space="preserve">   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 xml:space="preserve">   </v>
      </c>
      <c r="F35" s="177" t="str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 xml:space="preserve">   </v>
      </c>
      <c r="G35" s="79" t="str">
        <f>IF('2a.  Simple Form Data Entry'!I80="", "   ", '2a.  Simple Form Data Entry'!I80)</f>
        <v>1039611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21</v>
      </c>
      <c r="C36" s="20"/>
      <c r="D36" s="45"/>
      <c r="E36" s="45"/>
      <c r="F36" s="45"/>
      <c r="G36" s="45"/>
      <c r="H36" s="200" t="str">
        <f>IF('2a.  Simple Form Data Entry'!E82="", "  ", '2a.  Simple Form Data Entry'!E82)</f>
        <v>RES Labor - surplus, due diligence, marketing, sale</v>
      </c>
      <c r="I36" s="80">
        <f>'2a.  Simple Form Data Entry'!N82</f>
        <v>0</v>
      </c>
      <c r="J36" s="80">
        <f>'2a.  Simple Form Data Entry'!G82</f>
        <v>13455.04</v>
      </c>
      <c r="K36" s="80">
        <f>'2a.  Simple Form Data Entry'!H82</f>
        <v>0</v>
      </c>
      <c r="L36" s="80">
        <f>J36+K36</f>
        <v>13455.04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>
      <c r="A37" s="16"/>
      <c r="B37" s="50" t="s">
        <v>25</v>
      </c>
      <c r="C37" s="20"/>
      <c r="D37" s="45"/>
      <c r="E37" s="45"/>
      <c r="F37" s="45"/>
      <c r="G37" s="45"/>
      <c r="H37" s="200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>
      <c r="A38" s="16"/>
      <c r="B38" s="50" t="s">
        <v>53</v>
      </c>
      <c r="C38" s="20"/>
      <c r="D38" s="45"/>
      <c r="E38" s="45"/>
      <c r="F38" s="45"/>
      <c r="G38" s="45"/>
      <c r="H38" s="200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5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6"/>
        <v>0</v>
      </c>
      <c r="S38" s="83">
        <f>'2a.  Simple Form Data Entry'!M84</f>
        <v>0</v>
      </c>
      <c r="T38" s="12"/>
    </row>
    <row r="39" spans="1:20" ht="13.5" customHeight="1">
      <c r="A39" s="16"/>
      <c r="B39" s="402" t="s">
        <v>55</v>
      </c>
      <c r="C39" s="403"/>
      <c r="D39" s="45"/>
      <c r="E39" s="45"/>
      <c r="F39" s="45"/>
      <c r="G39" s="45"/>
      <c r="H39" s="200" t="str">
        <f>IF('2a.  Simple Form Data Entry'!E85="", "  ", '2a.  Simple Form Data Entry'!E85)</f>
        <v>Advertising, septic inspection, recording</v>
      </c>
      <c r="I39" s="80">
        <f>'2a.  Simple Form Data Entry'!N85</f>
        <v>0</v>
      </c>
      <c r="J39" s="80">
        <f>'2a.  Simple Form Data Entry'!G85</f>
        <v>1787.66</v>
      </c>
      <c r="K39" s="80">
        <f>'2a.  Simple Form Data Entry'!H85</f>
        <v>0</v>
      </c>
      <c r="L39" s="80">
        <f t="shared" si="7"/>
        <v>1787.66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>
      <c r="A40" s="16"/>
      <c r="B40" s="389" t="s">
        <v>56</v>
      </c>
      <c r="C40" s="390"/>
      <c r="D40" s="45"/>
      <c r="E40" s="45"/>
      <c r="F40" s="45"/>
      <c r="G40" s="45"/>
      <c r="H40" s="200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>
      <c r="A41" s="16"/>
      <c r="B41" s="402" t="s">
        <v>57</v>
      </c>
      <c r="C41" s="403"/>
      <c r="D41" s="45"/>
      <c r="E41" s="45"/>
      <c r="F41" s="45"/>
      <c r="G41" s="45"/>
      <c r="H41" s="200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>
      <c r="A42" s="16"/>
      <c r="B42" s="391" t="s">
        <v>26</v>
      </c>
      <c r="C42" s="392"/>
      <c r="D42" s="45"/>
      <c r="E42" s="45"/>
      <c r="F42" s="45"/>
      <c r="G42" s="45"/>
      <c r="H42" s="200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15242.7</v>
      </c>
      <c r="K43" s="63">
        <f t="shared" si="8"/>
        <v>0</v>
      </c>
      <c r="L43" s="63">
        <f t="shared" si="7"/>
        <v>15242.7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3.5">
      <c r="A45" s="393" t="str">
        <f>IF('2a.  Simple Form Data Entry'!E91="", "   ", '2a.  Simple Form Data Entry'!E91)</f>
        <v xml:space="preserve">   </v>
      </c>
      <c r="B45" s="394"/>
      <c r="C45" s="395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>
      <c r="A46" s="19"/>
      <c r="B46" s="50" t="s">
        <v>21</v>
      </c>
      <c r="C46" s="20"/>
      <c r="D46" s="45"/>
      <c r="E46" s="45"/>
      <c r="F46" s="45"/>
      <c r="G46" s="45"/>
      <c r="H46" s="200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>
      <c r="A47" s="19"/>
      <c r="B47" s="50" t="s">
        <v>25</v>
      </c>
      <c r="C47" s="20"/>
      <c r="D47" s="45"/>
      <c r="E47" s="45"/>
      <c r="F47" s="45"/>
      <c r="G47" s="45"/>
      <c r="H47" s="200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>
      <c r="A48" s="19"/>
      <c r="B48" s="50" t="s">
        <v>53</v>
      </c>
      <c r="C48" s="20"/>
      <c r="D48" s="45"/>
      <c r="E48" s="45"/>
      <c r="F48" s="45"/>
      <c r="G48" s="45"/>
      <c r="H48" s="200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>
      <c r="A49" s="19"/>
      <c r="B49" s="402" t="s">
        <v>55</v>
      </c>
      <c r="C49" s="403"/>
      <c r="D49" s="45"/>
      <c r="E49" s="45"/>
      <c r="F49" s="45"/>
      <c r="G49" s="45"/>
      <c r="H49" s="200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>
      <c r="A50" s="19"/>
      <c r="B50" s="389" t="s">
        <v>56</v>
      </c>
      <c r="C50" s="390"/>
      <c r="D50" s="45"/>
      <c r="E50" s="45"/>
      <c r="F50" s="45"/>
      <c r="G50" s="45"/>
      <c r="H50" s="200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>
      <c r="A51" s="19"/>
      <c r="B51" s="402" t="s">
        <v>57</v>
      </c>
      <c r="C51" s="403"/>
      <c r="D51" s="45"/>
      <c r="E51" s="45"/>
      <c r="F51" s="45"/>
      <c r="G51" s="45"/>
      <c r="H51" s="200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>
      <c r="A52" s="19"/>
      <c r="B52" s="391" t="s">
        <v>26</v>
      </c>
      <c r="C52" s="392"/>
      <c r="D52" s="45"/>
      <c r="E52" s="45"/>
      <c r="F52" s="45"/>
      <c r="G52" s="45"/>
      <c r="H52" s="200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3.5" hidden="1">
      <c r="A55" s="393" t="str">
        <f>IF('2a.  Simple Form Data Entry'!E102="", "   ", '2a.  Simple Form Data Entry'!E102)</f>
        <v xml:space="preserve">   </v>
      </c>
      <c r="B55" s="394"/>
      <c r="C55" s="395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>
      <c r="A56" s="19"/>
      <c r="B56" s="50" t="s">
        <v>21</v>
      </c>
      <c r="C56" s="20"/>
      <c r="D56" s="45"/>
      <c r="E56" s="45"/>
      <c r="F56" s="45"/>
      <c r="G56" s="45"/>
      <c r="H56" s="200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>
      <c r="A57" s="19"/>
      <c r="B57" s="50" t="s">
        <v>25</v>
      </c>
      <c r="C57" s="20"/>
      <c r="D57" s="45"/>
      <c r="E57" s="45"/>
      <c r="F57" s="45"/>
      <c r="G57" s="45"/>
      <c r="H57" s="200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>
      <c r="A58" s="19"/>
      <c r="B58" s="50" t="s">
        <v>53</v>
      </c>
      <c r="C58" s="20"/>
      <c r="D58" s="45"/>
      <c r="E58" s="45"/>
      <c r="F58" s="45"/>
      <c r="G58" s="45"/>
      <c r="H58" s="200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>
      <c r="A59" s="19"/>
      <c r="B59" s="402" t="s">
        <v>55</v>
      </c>
      <c r="C59" s="403"/>
      <c r="D59" s="45"/>
      <c r="E59" s="45"/>
      <c r="F59" s="45"/>
      <c r="G59" s="45"/>
      <c r="H59" s="200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>
      <c r="A60" s="19"/>
      <c r="B60" s="389" t="s">
        <v>56</v>
      </c>
      <c r="C60" s="390"/>
      <c r="D60" s="45"/>
      <c r="E60" s="45"/>
      <c r="F60" s="45"/>
      <c r="G60" s="45"/>
      <c r="H60" s="200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>
      <c r="A61" s="19"/>
      <c r="B61" s="402" t="s">
        <v>57</v>
      </c>
      <c r="C61" s="403"/>
      <c r="D61" s="45"/>
      <c r="E61" s="45"/>
      <c r="F61" s="45"/>
      <c r="G61" s="45"/>
      <c r="H61" s="200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>
      <c r="A62" s="19"/>
      <c r="B62" s="391" t="s">
        <v>26</v>
      </c>
      <c r="C62" s="392"/>
      <c r="D62" s="45"/>
      <c r="E62" s="45"/>
      <c r="F62" s="45"/>
      <c r="G62" s="45"/>
      <c r="H62" s="200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3.5" hidden="1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3.5" hidden="1">
      <c r="A65" s="393" t="str">
        <f>IF('2a.  Simple Form Data Entry'!E113="", "   ", '2a.  Simple Form Data Entry'!E113)</f>
        <v xml:space="preserve">   </v>
      </c>
      <c r="B65" s="394"/>
      <c r="C65" s="395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>
      <c r="A66" s="19"/>
      <c r="B66" s="50" t="s">
        <v>21</v>
      </c>
      <c r="C66" s="20"/>
      <c r="D66" s="45"/>
      <c r="E66" s="45"/>
      <c r="F66" s="45"/>
      <c r="G66" s="45"/>
      <c r="H66" s="200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>
      <c r="A67" s="19"/>
      <c r="B67" s="50" t="s">
        <v>25</v>
      </c>
      <c r="C67" s="20"/>
      <c r="D67" s="45"/>
      <c r="E67" s="45"/>
      <c r="F67" s="45"/>
      <c r="G67" s="45"/>
      <c r="H67" s="200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>
      <c r="A68" s="19"/>
      <c r="B68" s="50" t="s">
        <v>53</v>
      </c>
      <c r="C68" s="20"/>
      <c r="D68" s="45"/>
      <c r="E68" s="45"/>
      <c r="F68" s="45"/>
      <c r="G68" s="45"/>
      <c r="H68" s="200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>
      <c r="A69" s="19"/>
      <c r="B69" s="402" t="s">
        <v>55</v>
      </c>
      <c r="C69" s="403"/>
      <c r="D69" s="45"/>
      <c r="E69" s="45"/>
      <c r="F69" s="45"/>
      <c r="G69" s="45"/>
      <c r="H69" s="200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>
      <c r="A70" s="19"/>
      <c r="B70" s="389" t="s">
        <v>56</v>
      </c>
      <c r="C70" s="390"/>
      <c r="D70" s="45"/>
      <c r="E70" s="45"/>
      <c r="F70" s="45"/>
      <c r="G70" s="45"/>
      <c r="H70" s="200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>
      <c r="A71" s="19"/>
      <c r="B71" s="402" t="s">
        <v>57</v>
      </c>
      <c r="C71" s="403"/>
      <c r="D71" s="45"/>
      <c r="E71" s="45"/>
      <c r="F71" s="45"/>
      <c r="G71" s="45"/>
      <c r="H71" s="200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>
      <c r="A72" s="19"/>
      <c r="B72" s="391" t="s">
        <v>26</v>
      </c>
      <c r="C72" s="392"/>
      <c r="D72" s="45"/>
      <c r="E72" s="45"/>
      <c r="F72" s="45"/>
      <c r="G72" s="45"/>
      <c r="H72" s="200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3.5" hidden="1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3.5" hidden="1">
      <c r="A75" s="393" t="str">
        <f>IF('2a.  Simple Form Data Entry'!E124="", "   ", '2a.  Simple Form Data Entry'!E124)</f>
        <v xml:space="preserve">   </v>
      </c>
      <c r="B75" s="394"/>
      <c r="C75" s="395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3.5" hidden="1">
      <c r="A76" s="19"/>
      <c r="B76" s="50" t="s">
        <v>21</v>
      </c>
      <c r="C76" s="20"/>
      <c r="D76" s="45"/>
      <c r="E76" s="45"/>
      <c r="F76" s="45"/>
      <c r="G76" s="45"/>
      <c r="H76" s="200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3.5" hidden="1">
      <c r="A77" s="19"/>
      <c r="B77" s="50" t="s">
        <v>25</v>
      </c>
      <c r="C77" s="20"/>
      <c r="D77" s="45"/>
      <c r="E77" s="45"/>
      <c r="F77" s="45"/>
      <c r="G77" s="45"/>
      <c r="H77" s="200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3.5" hidden="1">
      <c r="A78" s="19"/>
      <c r="B78" s="50" t="s">
        <v>53</v>
      </c>
      <c r="C78" s="20"/>
      <c r="D78" s="45"/>
      <c r="E78" s="45"/>
      <c r="F78" s="45"/>
      <c r="G78" s="45"/>
      <c r="H78" s="200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3.5" hidden="1">
      <c r="A79" s="19"/>
      <c r="B79" s="402" t="s">
        <v>55</v>
      </c>
      <c r="C79" s="403"/>
      <c r="D79" s="45"/>
      <c r="E79" s="45"/>
      <c r="F79" s="45"/>
      <c r="G79" s="45"/>
      <c r="H79" s="200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3.5" hidden="1">
      <c r="A80" s="19"/>
      <c r="B80" s="389" t="s">
        <v>56</v>
      </c>
      <c r="C80" s="390"/>
      <c r="D80" s="45"/>
      <c r="E80" s="45"/>
      <c r="F80" s="45"/>
      <c r="G80" s="45"/>
      <c r="H80" s="200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3.5" hidden="1">
      <c r="A81" s="19"/>
      <c r="B81" s="402" t="s">
        <v>57</v>
      </c>
      <c r="C81" s="403"/>
      <c r="D81" s="45"/>
      <c r="E81" s="45"/>
      <c r="F81" s="45"/>
      <c r="G81" s="45"/>
      <c r="H81" s="200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3.5" hidden="1">
      <c r="A82" s="19"/>
      <c r="B82" s="391" t="s">
        <v>26</v>
      </c>
      <c r="C82" s="392"/>
      <c r="D82" s="45"/>
      <c r="E82" s="45"/>
      <c r="F82" s="45"/>
      <c r="G82" s="45"/>
      <c r="H82" s="200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3.5" hidden="1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3.5" hidden="1">
      <c r="A85" s="393" t="str">
        <f>IF('2a.  Simple Form Data Entry'!E135="", "   ", '2a.  Simple Form Data Entry'!E135)</f>
        <v xml:space="preserve">   </v>
      </c>
      <c r="B85" s="394"/>
      <c r="C85" s="395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3.5" hidden="1">
      <c r="A86" s="19"/>
      <c r="B86" s="50" t="s">
        <v>21</v>
      </c>
      <c r="C86" s="20"/>
      <c r="D86" s="45"/>
      <c r="E86" s="45"/>
      <c r="F86" s="45"/>
      <c r="G86" s="45"/>
      <c r="H86" s="200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3.5" hidden="1">
      <c r="A87" s="19"/>
      <c r="B87" s="50" t="s">
        <v>25</v>
      </c>
      <c r="C87" s="20"/>
      <c r="D87" s="45"/>
      <c r="E87" s="45"/>
      <c r="F87" s="45"/>
      <c r="G87" s="45"/>
      <c r="H87" s="200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3.5" hidden="1">
      <c r="A88" s="19"/>
      <c r="B88" s="50" t="s">
        <v>53</v>
      </c>
      <c r="C88" s="20"/>
      <c r="D88" s="45"/>
      <c r="E88" s="45"/>
      <c r="F88" s="45"/>
      <c r="G88" s="45"/>
      <c r="H88" s="200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3.5" hidden="1">
      <c r="A89" s="19"/>
      <c r="B89" s="402" t="s">
        <v>55</v>
      </c>
      <c r="C89" s="403"/>
      <c r="D89" s="45"/>
      <c r="E89" s="45"/>
      <c r="F89" s="45"/>
      <c r="G89" s="45"/>
      <c r="H89" s="200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3.5" hidden="1">
      <c r="A90" s="19"/>
      <c r="B90" s="389" t="s">
        <v>56</v>
      </c>
      <c r="C90" s="390"/>
      <c r="D90" s="45"/>
      <c r="E90" s="45"/>
      <c r="F90" s="45"/>
      <c r="G90" s="45"/>
      <c r="H90" s="200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3.5" hidden="1">
      <c r="A91" s="19"/>
      <c r="B91" s="402" t="s">
        <v>57</v>
      </c>
      <c r="C91" s="403"/>
      <c r="D91" s="45"/>
      <c r="E91" s="45"/>
      <c r="F91" s="45"/>
      <c r="G91" s="45"/>
      <c r="H91" s="200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3.5" hidden="1">
      <c r="A92" s="19"/>
      <c r="B92" s="391" t="s">
        <v>26</v>
      </c>
      <c r="C92" s="392"/>
      <c r="D92" s="45"/>
      <c r="E92" s="45"/>
      <c r="F92" s="45"/>
      <c r="G92" s="45"/>
      <c r="H92" s="203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4" thickBot="1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15242.7</v>
      </c>
      <c r="K95" s="56">
        <f t="shared" si="23"/>
        <v>0</v>
      </c>
      <c r="L95" s="56">
        <f t="shared" si="10"/>
        <v>15242.7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thickBo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>
      <c r="A97" s="418" t="s">
        <v>15</v>
      </c>
      <c r="B97" s="418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5"/>
    </row>
    <row r="98" spans="1:20" ht="3" customHeight="1" thickTop="1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.5">
      <c r="A99" s="37" t="s">
        <v>128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>
      <c r="A101" s="396" t="s">
        <v>18</v>
      </c>
      <c r="B101" s="397"/>
      <c r="C101" s="398"/>
      <c r="D101" s="431" t="s">
        <v>19</v>
      </c>
      <c r="E101" s="431" t="s">
        <v>5</v>
      </c>
      <c r="F101" s="453" t="s">
        <v>104</v>
      </c>
      <c r="G101" s="431" t="s">
        <v>11</v>
      </c>
      <c r="H101" s="444" t="s">
        <v>23</v>
      </c>
      <c r="I101" s="315"/>
      <c r="J101" s="190">
        <f>'2a.  Simple Form Data Entry'!G19</f>
        <v>2017</v>
      </c>
      <c r="K101" s="286">
        <f>'2a.  Simple Form Data Entry'!H155</f>
        <v>2018</v>
      </c>
      <c r="L101" s="455" t="str">
        <f>CONCATENATE(L24, " Appropriation Change")</f>
        <v>2017 / 2018 Appropriation Change</v>
      </c>
      <c r="P101" s="42"/>
      <c r="Q101" s="314"/>
      <c r="R101" s="437" t="s">
        <v>137</v>
      </c>
      <c r="S101" s="438"/>
      <c r="T101" s="42"/>
    </row>
    <row r="102" spans="1:20" ht="27.75" customHeight="1" thickBot="1">
      <c r="A102" s="399"/>
      <c r="B102" s="400"/>
      <c r="C102" s="401"/>
      <c r="D102" s="432"/>
      <c r="E102" s="432"/>
      <c r="F102" s="454"/>
      <c r="G102" s="432"/>
      <c r="H102" s="445"/>
      <c r="I102" s="316"/>
      <c r="J102" s="191" t="s">
        <v>24</v>
      </c>
      <c r="K102" s="287" t="str">
        <f>'2a.  Simple Form Data Entry'!H156</f>
        <v>Allocation Change</v>
      </c>
      <c r="L102" s="456"/>
      <c r="P102" s="42"/>
      <c r="Q102" s="314"/>
      <c r="R102" s="439"/>
      <c r="S102" s="440"/>
      <c r="T102" s="42"/>
    </row>
    <row r="103" spans="1:20" ht="47.25" customHeight="1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7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17"/>
      <c r="J103" s="100">
        <f>'2a.  Simple Form Data Entry'!G157</f>
        <v>0</v>
      </c>
      <c r="K103" s="100">
        <f>'2a.  Simple Form Data Entry'!H157</f>
        <v>0</v>
      </c>
      <c r="L103" s="311">
        <f>J103+K103</f>
        <v>0</v>
      </c>
      <c r="P103" s="42"/>
      <c r="Q103" s="304"/>
      <c r="R103" s="433">
        <f>'2a.  Simple Form Data Entry'!J157</f>
        <v>0</v>
      </c>
      <c r="S103" s="434"/>
      <c r="T103" s="42"/>
    </row>
    <row r="104" spans="1:20" ht="13.5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200" t="str">
        <f>IF('2a.  Simple Form Data Entry'!E158=0, "  ", '2a.  Simple Form Data Entry'!E158)</f>
        <v xml:space="preserve">  </v>
      </c>
      <c r="I104" s="317"/>
      <c r="J104" s="82">
        <f>'2a.  Simple Form Data Entry'!G158</f>
        <v>0</v>
      </c>
      <c r="K104" s="82">
        <f>'2a.  Simple Form Data Entry'!H158</f>
        <v>0</v>
      </c>
      <c r="L104" s="311">
        <f t="shared" ref="L104:L109" si="25">J104+K104</f>
        <v>0</v>
      </c>
      <c r="P104" s="42"/>
      <c r="Q104" s="313"/>
      <c r="R104" s="435">
        <f>'2a.  Simple Form Data Entry'!J158</f>
        <v>0</v>
      </c>
      <c r="S104" s="436"/>
      <c r="T104" s="42"/>
    </row>
    <row r="105" spans="1:20" ht="13.5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200" t="str">
        <f>IF('2a.  Simple Form Data Entry'!E159=0, "  ", '2a.  Simple Form Data Entry'!E159)</f>
        <v xml:space="preserve">  </v>
      </c>
      <c r="I105" s="317"/>
      <c r="J105" s="82">
        <f>'2a.  Simple Form Data Entry'!G159</f>
        <v>0</v>
      </c>
      <c r="K105" s="82">
        <f>'2a.  Simple Form Data Entry'!H159</f>
        <v>0</v>
      </c>
      <c r="L105" s="311">
        <f t="shared" si="25"/>
        <v>0</v>
      </c>
      <c r="P105" s="42"/>
      <c r="Q105" s="304"/>
      <c r="R105" s="435">
        <f>'2a.  Simple Form Data Entry'!J159</f>
        <v>0</v>
      </c>
      <c r="S105" s="436"/>
      <c r="T105" s="42"/>
    </row>
    <row r="106" spans="1:20" ht="13.5" hidden="1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200" t="str">
        <f>IF('2a.  Simple Form Data Entry'!E160=0, "  ", '2a.  Simple Form Data Entry'!E160)</f>
        <v xml:space="preserve">  </v>
      </c>
      <c r="I106" s="317"/>
      <c r="J106" s="82">
        <f>'2a.  Simple Form Data Entry'!G160</f>
        <v>0</v>
      </c>
      <c r="K106" s="82">
        <f>'2a.  Simple Form Data Entry'!H160</f>
        <v>0</v>
      </c>
      <c r="L106" s="311">
        <f t="shared" si="25"/>
        <v>0</v>
      </c>
      <c r="P106" s="42"/>
      <c r="Q106" s="304"/>
      <c r="R106" s="435">
        <f>'2a.  Simple Form Data Entry'!J160</f>
        <v>0</v>
      </c>
      <c r="S106" s="436"/>
      <c r="T106" s="42"/>
    </row>
    <row r="107" spans="1:20" ht="13.5" hidden="1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200" t="str">
        <f>IF('2a.  Simple Form Data Entry'!E161=0, "  ", '2a.  Simple Form Data Entry'!E161)</f>
        <v xml:space="preserve">  </v>
      </c>
      <c r="I107" s="317"/>
      <c r="J107" s="82">
        <f>'2a.  Simple Form Data Entry'!G161</f>
        <v>0</v>
      </c>
      <c r="K107" s="82">
        <f>'2a.  Simple Form Data Entry'!H161</f>
        <v>0</v>
      </c>
      <c r="L107" s="311">
        <f t="shared" si="25"/>
        <v>0</v>
      </c>
      <c r="P107" s="42"/>
      <c r="Q107" s="304"/>
      <c r="R107" s="435">
        <f>'2a.  Simple Form Data Entry'!J161</f>
        <v>0</v>
      </c>
      <c r="S107" s="436"/>
      <c r="T107" s="42"/>
    </row>
    <row r="108" spans="1:20" ht="13.5" hidden="1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200" t="str">
        <f>IF('2a.  Simple Form Data Entry'!E162=0, "  ", '2a.  Simple Form Data Entry'!E162)</f>
        <v xml:space="preserve">  </v>
      </c>
      <c r="I108" s="317"/>
      <c r="J108" s="82">
        <f>'2a.  Simple Form Data Entry'!G162</f>
        <v>0</v>
      </c>
      <c r="K108" s="82">
        <f>'2a.  Simple Form Data Entry'!H162</f>
        <v>0</v>
      </c>
      <c r="L108" s="311">
        <f t="shared" si="25"/>
        <v>0</v>
      </c>
      <c r="P108" s="42"/>
      <c r="Q108" s="304"/>
      <c r="R108" s="435">
        <f>'2a.  Simple Form Data Entry'!J162</f>
        <v>0</v>
      </c>
      <c r="S108" s="436"/>
      <c r="T108" s="42"/>
    </row>
    <row r="109" spans="1:20" ht="14" thickBot="1">
      <c r="A109" s="6"/>
      <c r="B109" s="7"/>
      <c r="C109" s="291" t="s">
        <v>4</v>
      </c>
      <c r="D109" s="43"/>
      <c r="E109" s="43"/>
      <c r="F109" s="43"/>
      <c r="G109" s="43"/>
      <c r="H109" s="207"/>
      <c r="I109" s="318"/>
      <c r="J109" s="66">
        <f>SUM(J103:J108)</f>
        <v>0</v>
      </c>
      <c r="K109" s="66">
        <f>SUM(K103:K108)</f>
        <v>0</v>
      </c>
      <c r="L109" s="312">
        <f t="shared" si="25"/>
        <v>0</v>
      </c>
      <c r="P109" s="42"/>
      <c r="Q109" s="305"/>
      <c r="R109" s="448">
        <f>SUM(R103:S107)</f>
        <v>0</v>
      </c>
      <c r="S109" s="449"/>
      <c r="T109" s="42"/>
    </row>
    <row r="110" spans="1:20" ht="3" customHeight="1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3.5">
      <c r="A111" s="322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>
      <c r="A112" s="321" t="s">
        <v>142</v>
      </c>
      <c r="B112" s="446" t="str">
        <f>IF('2a.  Simple Form Data Entry'!G39="Y", "See note 5 below.", '2a.  Simple Form Data Entry'!D43)</f>
        <v>An NPV analysis was not performed because this is a sale of surplus property.</v>
      </c>
      <c r="C112" s="446"/>
      <c r="D112" s="446"/>
      <c r="E112" s="446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46"/>
      <c r="R112" s="446"/>
      <c r="S112" s="446"/>
      <c r="T112" s="5"/>
    </row>
    <row r="113" spans="1:20" ht="13.5">
      <c r="A113" s="68" t="s">
        <v>112</v>
      </c>
      <c r="B113" s="441" t="s">
        <v>150</v>
      </c>
      <c r="C113" s="441"/>
      <c r="D113" s="441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5"/>
    </row>
    <row r="114" spans="1:20" ht="15" customHeight="1">
      <c r="A114" s="69" t="s">
        <v>52</v>
      </c>
      <c r="B114" s="442" t="s">
        <v>116</v>
      </c>
      <c r="C114" s="442"/>
      <c r="D114" s="442"/>
      <c r="E114" s="442"/>
      <c r="F114" s="442"/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  <c r="R114" s="442"/>
      <c r="S114" s="442"/>
      <c r="T114" s="5"/>
    </row>
    <row r="115" spans="1:20" ht="13.5">
      <c r="A115" s="69" t="s">
        <v>113</v>
      </c>
      <c r="B115" s="443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43"/>
      <c r="D115" s="443"/>
      <c r="E115" s="44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5"/>
    </row>
    <row r="116" spans="1:20" ht="13.5" customHeight="1">
      <c r="A116" s="67" t="s">
        <v>114</v>
      </c>
      <c r="B116" s="430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>The transaction involves the sale of a property and the expenditures associated with this sale are limited to transaction costs.  No long-term expenditures requiring resource backing are associated with this transaction.</v>
      </c>
      <c r="C116" s="430"/>
      <c r="D116" s="430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30"/>
      <c r="T116" s="5"/>
    </row>
    <row r="117" spans="1:20" ht="16.5" customHeight="1">
      <c r="A117" s="67" t="s">
        <v>118</v>
      </c>
      <c r="B117" s="429" t="s">
        <v>111</v>
      </c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5"/>
    </row>
    <row r="118" spans="1:20" ht="14.25" customHeight="1">
      <c r="A118" s="67"/>
      <c r="B118" s="447" t="str">
        <f>'2a.  Simple Form Data Entry'!C174</f>
        <v>- Sale of this property will save King County $173/year from SWM/Noxious Weed tax assessments and approximately $155/year in utility charges.</v>
      </c>
      <c r="C118" s="447"/>
      <c r="D118" s="447"/>
      <c r="E118" s="447"/>
      <c r="F118" s="447"/>
      <c r="G118" s="447"/>
      <c r="H118" s="447"/>
      <c r="I118" s="447"/>
      <c r="J118" s="447"/>
      <c r="K118" s="447"/>
      <c r="L118" s="447"/>
      <c r="M118" s="447"/>
      <c r="N118" s="447"/>
      <c r="O118" s="447"/>
      <c r="P118" s="447"/>
      <c r="Q118" s="447"/>
      <c r="R118" s="447"/>
      <c r="S118" s="447"/>
    </row>
    <row r="119" spans="1:20" ht="13.5">
      <c r="A119" s="67"/>
      <c r="B119" s="447"/>
      <c r="C119" s="447"/>
      <c r="D119" s="447"/>
      <c r="E119" s="447"/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</row>
    <row r="120" spans="1:20" ht="12.75" customHeight="1">
      <c r="A120" s="67"/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</row>
    <row r="121" spans="1:20" ht="15" customHeight="1">
      <c r="A121" s="67"/>
      <c r="B121" s="447"/>
      <c r="C121" s="447"/>
      <c r="D121" s="447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</row>
    <row r="122" spans="1:20" ht="13.5">
      <c r="A122" s="67"/>
      <c r="B122" s="447"/>
      <c r="C122" s="447"/>
      <c r="D122" s="447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47"/>
      <c r="T122" s="5"/>
    </row>
    <row r="123" spans="1:20" ht="13.5">
      <c r="A123" s="67"/>
      <c r="B123" s="447"/>
      <c r="C123" s="447"/>
      <c r="D123" s="447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447"/>
      <c r="P123" s="447"/>
      <c r="Q123" s="447"/>
      <c r="R123" s="447"/>
      <c r="S123" s="447"/>
    </row>
    <row r="124" spans="1:20" ht="13.5">
      <c r="A124" t="str">
        <f>IF('2a.  Simple Form Data Entry'!C180="", " ", "6.")</f>
        <v xml:space="preserve"> </v>
      </c>
      <c r="B124" s="447"/>
      <c r="C124" s="447"/>
      <c r="D124" s="447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</row>
    <row r="125" spans="1:20" ht="13.5">
      <c r="A125" s="69"/>
      <c r="B125" s="447"/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</row>
    <row r="126" spans="1:20" ht="13.5">
      <c r="A126" s="69"/>
      <c r="B126" s="447"/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</row>
    <row r="127" spans="1:20" ht="13.5">
      <c r="A127" s="69"/>
      <c r="D127" s="53"/>
      <c r="E127" s="49"/>
      <c r="F127" s="49"/>
    </row>
    <row r="128" spans="1:20">
      <c r="D128" s="53"/>
      <c r="E128" s="49"/>
      <c r="F128" s="49"/>
    </row>
    <row r="129" spans="3:6" ht="13">
      <c r="C129" s="52"/>
      <c r="D129" s="53"/>
      <c r="E129" s="49"/>
      <c r="F129" s="49"/>
    </row>
  </sheetData>
  <mergeCells count="84">
    <mergeCell ref="A13:S13"/>
    <mergeCell ref="O17:S17"/>
    <mergeCell ref="B39:C39"/>
    <mergeCell ref="B40:C40"/>
    <mergeCell ref="H17:M17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I343"/>
  <sheetViews>
    <sheetView showGridLines="0" zoomScale="80" zoomScaleNormal="80" workbookViewId="0">
      <selection activeCell="F45" sqref="F45"/>
    </sheetView>
  </sheetViews>
  <sheetFormatPr defaultColWidth="9.1796875" defaultRowHeight="12.5"/>
  <cols>
    <col min="1" max="1" width="2" style="105" customWidth="1"/>
    <col min="2" max="2" width="2.81640625" style="105" customWidth="1"/>
    <col min="3" max="3" width="41.81640625" style="105" customWidth="1"/>
    <col min="4" max="4" width="12.7265625" style="105" customWidth="1"/>
    <col min="5" max="5" width="63.1796875" style="105" customWidth="1"/>
    <col min="6" max="6" width="21.7265625" style="105" customWidth="1"/>
    <col min="7" max="7" width="15.7265625" style="105" customWidth="1"/>
    <col min="8" max="8" width="15.1796875" style="105" customWidth="1"/>
    <col min="9" max="9" width="17.1796875" style="105" customWidth="1"/>
    <col min="10" max="12" width="14.81640625" style="105" customWidth="1"/>
    <col min="13" max="14" width="13.81640625" style="105" customWidth="1"/>
    <col min="15" max="15" width="3" style="105" customWidth="1"/>
    <col min="16" max="16384" width="9.1796875" style="105"/>
  </cols>
  <sheetData>
    <row r="1" spans="2:15" ht="18">
      <c r="C1" s="107"/>
    </row>
    <row r="2" spans="2:15" ht="23">
      <c r="C2" s="372" t="s">
        <v>126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178"/>
    </row>
    <row r="3" spans="2:15" ht="14">
      <c r="C3" s="112"/>
    </row>
    <row r="4" spans="2:15" ht="14">
      <c r="C4" s="232" t="s">
        <v>67</v>
      </c>
      <c r="I4" s="176"/>
      <c r="J4" s="112" t="s">
        <v>98</v>
      </c>
      <c r="K4" s="112"/>
      <c r="L4" s="112"/>
    </row>
    <row r="5" spans="2:15" ht="14">
      <c r="C5" s="232" t="s">
        <v>68</v>
      </c>
      <c r="I5" s="175"/>
      <c r="J5" s="112" t="s">
        <v>97</v>
      </c>
      <c r="K5" s="112"/>
      <c r="L5" s="112"/>
    </row>
    <row r="6" spans="2:15" ht="13" thickBot="1"/>
    <row r="7" spans="2:15" ht="18.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>
      <c r="B10" s="210"/>
      <c r="C10" s="259" t="s">
        <v>151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56" t="s">
        <v>76</v>
      </c>
      <c r="E11" s="356"/>
      <c r="F11" s="357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50" t="s">
        <v>75</v>
      </c>
      <c r="E12" s="350"/>
      <c r="F12" s="351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50" t="s">
        <v>74</v>
      </c>
      <c r="E13" s="350"/>
      <c r="F13" s="351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66" t="s">
        <v>73</v>
      </c>
      <c r="E14" s="350"/>
      <c r="F14" s="351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50" t="s">
        <v>72</v>
      </c>
      <c r="E15" s="350"/>
      <c r="F15" s="351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50" t="s">
        <v>103</v>
      </c>
      <c r="E16" s="350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50" t="s">
        <v>69</v>
      </c>
      <c r="E17" s="350"/>
      <c r="F17" s="351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56" t="s">
        <v>70</v>
      </c>
      <c r="E18" s="356"/>
      <c r="F18" s="357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>
      <c r="B19" s="210"/>
      <c r="C19" s="242" t="s">
        <v>38</v>
      </c>
      <c r="D19" s="356" t="s">
        <v>139</v>
      </c>
      <c r="E19" s="356"/>
      <c r="F19" s="357"/>
      <c r="G19" s="188">
        <v>2017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8.5" thickBot="1">
      <c r="B20" s="210"/>
      <c r="C20" s="243"/>
      <c r="D20" s="244"/>
      <c r="E20" s="244"/>
      <c r="F20" s="244"/>
      <c r="G20" s="374" t="s">
        <v>34</v>
      </c>
      <c r="H20" s="374"/>
      <c r="I20" s="374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" thickBot="1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4.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4.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3.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75" t="s">
        <v>125</v>
      </c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>
      <c r="B39" s="210"/>
      <c r="C39" s="323" t="s">
        <v>143</v>
      </c>
      <c r="D39" s="365" t="s">
        <v>144</v>
      </c>
      <c r="E39" s="365"/>
      <c r="F39" s="365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70" t="s">
        <v>77</v>
      </c>
      <c r="E40" s="370"/>
      <c r="F40" s="371"/>
      <c r="G40" s="297">
        <v>3000000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70" t="s">
        <v>78</v>
      </c>
      <c r="E41" s="370"/>
      <c r="F41" s="371"/>
      <c r="G41" s="297">
        <v>4000000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58" t="s">
        <v>134</v>
      </c>
      <c r="E43" s="359"/>
      <c r="F43" s="359"/>
      <c r="G43" s="359"/>
      <c r="H43" s="359"/>
      <c r="I43" s="360"/>
      <c r="J43" s="121"/>
      <c r="K43" s="121"/>
      <c r="L43" s="121"/>
      <c r="M43" s="121"/>
      <c r="N43" s="121"/>
      <c r="O43" s="211"/>
    </row>
    <row r="44" spans="2:15" ht="13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3.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61" t="s">
        <v>99</v>
      </c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189"/>
      <c r="O48" s="211"/>
    </row>
    <row r="49" spans="2:22" ht="14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28.5" thickBot="1">
      <c r="B52" s="210"/>
      <c r="C52" s="256" t="s">
        <v>79</v>
      </c>
      <c r="D52" s="195" t="s">
        <v>44</v>
      </c>
      <c r="E52" s="256" t="s">
        <v>81</v>
      </c>
      <c r="F52" s="148" t="s">
        <v>135</v>
      </c>
      <c r="G52" s="121"/>
      <c r="I52" s="119"/>
      <c r="J52" s="121"/>
      <c r="K52" s="121"/>
      <c r="L52" s="121"/>
      <c r="O52" s="211"/>
    </row>
    <row r="53" spans="2:22" ht="14.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28.5" thickBot="1">
      <c r="B54" s="210"/>
      <c r="C54" s="256" t="s">
        <v>80</v>
      </c>
      <c r="D54" s="195" t="s">
        <v>44</v>
      </c>
      <c r="E54" s="256" t="s">
        <v>82</v>
      </c>
      <c r="F54" s="148" t="s">
        <v>136</v>
      </c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76" t="s">
        <v>20</v>
      </c>
      <c r="F57" s="376"/>
      <c r="G57" s="261">
        <f>G19</f>
        <v>2017</v>
      </c>
      <c r="H57" s="262">
        <f>G57+1</f>
        <v>2018</v>
      </c>
      <c r="I57" s="262">
        <f>H57+1</f>
        <v>2019</v>
      </c>
      <c r="J57" s="262">
        <f>I57+1</f>
        <v>2020</v>
      </c>
      <c r="K57" s="262">
        <f>J57+1</f>
        <v>2021</v>
      </c>
      <c r="L57" s="262">
        <f>K57+1</f>
        <v>2022</v>
      </c>
      <c r="M57" s="263" t="s">
        <v>41</v>
      </c>
      <c r="N57" s="263" t="str">
        <f>CONCATENATE("Sum of Revenues Prior to ",G$19)</f>
        <v>Sum of Revenues Prior to 2017</v>
      </c>
      <c r="O57" s="211"/>
    </row>
    <row r="58" spans="2:22" ht="14.5" thickBot="1">
      <c r="B58" s="210"/>
      <c r="C58" s="157"/>
      <c r="D58" s="158" t="s">
        <v>50</v>
      </c>
      <c r="E58" s="352"/>
      <c r="F58" s="353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4.5" thickBot="1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4.5" thickBot="1">
      <c r="B60" s="210"/>
      <c r="C60" s="157"/>
      <c r="D60" s="158" t="s">
        <v>50</v>
      </c>
      <c r="E60" s="149"/>
      <c r="F60" s="150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4.5" thickBot="1">
      <c r="B61" s="210"/>
      <c r="C61" s="157"/>
      <c r="D61" s="158" t="s">
        <v>50</v>
      </c>
      <c r="E61" s="149"/>
      <c r="F61" s="150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4.5" thickBot="1">
      <c r="B62" s="210"/>
      <c r="C62" s="157"/>
      <c r="D62" s="158" t="s">
        <v>50</v>
      </c>
      <c r="E62" s="149"/>
      <c r="F62" s="150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4.5" thickBot="1">
      <c r="B63" s="210"/>
      <c r="C63" s="157"/>
      <c r="D63" s="158" t="s">
        <v>50</v>
      </c>
      <c r="E63" s="149"/>
      <c r="F63" s="150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" thickBot="1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" thickTop="1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>
      <c r="B68" s="210"/>
      <c r="C68" s="362" t="s">
        <v>84</v>
      </c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10"/>
      <c r="C69" s="373"/>
      <c r="D69" s="373"/>
      <c r="E69" s="373"/>
      <c r="F69" s="373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>
      <c r="B71" s="210"/>
      <c r="C71" s="268" t="s">
        <v>21</v>
      </c>
      <c r="D71" s="269"/>
      <c r="E71" s="370" t="s">
        <v>85</v>
      </c>
      <c r="F71" s="370"/>
      <c r="G71" s="370"/>
      <c r="H71" s="370"/>
      <c r="I71" s="370"/>
      <c r="J71" s="370"/>
      <c r="K71" s="370"/>
      <c r="L71" s="370"/>
      <c r="M71" s="370"/>
      <c r="N71" s="180"/>
      <c r="O71" s="211"/>
    </row>
    <row r="72" spans="2:35" ht="13.5" customHeight="1">
      <c r="B72" s="210"/>
      <c r="C72" s="268" t="s">
        <v>25</v>
      </c>
      <c r="D72" s="269"/>
      <c r="E72" s="354" t="s">
        <v>86</v>
      </c>
      <c r="F72" s="354"/>
      <c r="G72" s="354"/>
      <c r="H72" s="354"/>
      <c r="I72" s="354"/>
      <c r="J72" s="354"/>
      <c r="K72" s="354"/>
      <c r="L72" s="354"/>
      <c r="M72" s="354"/>
      <c r="N72" s="181"/>
      <c r="O72" s="211"/>
    </row>
    <row r="73" spans="2:35" ht="14.5">
      <c r="B73" s="210"/>
      <c r="C73" s="268" t="s">
        <v>53</v>
      </c>
      <c r="D73" s="269"/>
      <c r="E73" s="354" t="s">
        <v>87</v>
      </c>
      <c r="F73" s="355"/>
      <c r="G73" s="355"/>
      <c r="H73" s="355"/>
      <c r="I73" s="355"/>
      <c r="J73" s="355"/>
      <c r="K73" s="355"/>
      <c r="L73" s="355"/>
      <c r="M73" s="355"/>
      <c r="N73" s="179"/>
      <c r="O73" s="211"/>
    </row>
    <row r="74" spans="2:35" ht="14.5">
      <c r="B74" s="210"/>
      <c r="C74" s="364" t="s">
        <v>55</v>
      </c>
      <c r="D74" s="364"/>
      <c r="E74" s="354" t="s">
        <v>88</v>
      </c>
      <c r="F74" s="355"/>
      <c r="G74" s="355"/>
      <c r="H74" s="355"/>
      <c r="I74" s="355"/>
      <c r="J74" s="355"/>
      <c r="K74" s="355"/>
      <c r="L74" s="355"/>
      <c r="M74" s="355"/>
      <c r="N74" s="179"/>
      <c r="O74" s="211"/>
    </row>
    <row r="75" spans="2:35" ht="14.25" customHeight="1">
      <c r="B75" s="210"/>
      <c r="C75" s="368" t="s">
        <v>56</v>
      </c>
      <c r="D75" s="368"/>
      <c r="E75" s="354" t="s">
        <v>89</v>
      </c>
      <c r="F75" s="354"/>
      <c r="G75" s="354"/>
      <c r="H75" s="354"/>
      <c r="I75" s="354"/>
      <c r="J75" s="354"/>
      <c r="K75" s="354"/>
      <c r="L75" s="354"/>
      <c r="M75" s="354"/>
      <c r="N75" s="181"/>
      <c r="O75" s="211"/>
    </row>
    <row r="76" spans="2:35" ht="14.5">
      <c r="B76" s="210"/>
      <c r="C76" s="364" t="s">
        <v>57</v>
      </c>
      <c r="D76" s="364"/>
      <c r="E76" s="354"/>
      <c r="F76" s="355"/>
      <c r="G76" s="355"/>
      <c r="H76" s="355"/>
      <c r="I76" s="355"/>
      <c r="J76" s="355"/>
      <c r="K76" s="355"/>
      <c r="L76" s="355"/>
      <c r="M76" s="355"/>
      <c r="N76" s="179"/>
      <c r="O76" s="211"/>
    </row>
    <row r="77" spans="2:35" ht="15" customHeight="1">
      <c r="B77" s="210"/>
      <c r="C77" s="369" t="s">
        <v>26</v>
      </c>
      <c r="D77" s="369"/>
      <c r="E77" s="354" t="s">
        <v>90</v>
      </c>
      <c r="F77" s="355"/>
      <c r="G77" s="355"/>
      <c r="H77" s="355"/>
      <c r="I77" s="355"/>
      <c r="J77" s="355"/>
      <c r="K77" s="355"/>
      <c r="L77" s="355"/>
      <c r="M77" s="355"/>
      <c r="N77" s="179"/>
      <c r="O77" s="211"/>
    </row>
    <row r="78" spans="2:35" ht="14.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4.5" thickBot="1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4.5" thickBot="1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2.5" thickBot="1">
      <c r="B81" s="210"/>
      <c r="C81" s="337" t="s">
        <v>40</v>
      </c>
      <c r="D81" s="337"/>
      <c r="E81" s="336" t="s">
        <v>22</v>
      </c>
      <c r="F81" s="336"/>
      <c r="G81" s="261">
        <f>$G$57</f>
        <v>2017</v>
      </c>
      <c r="H81" s="262">
        <f>G81+1</f>
        <v>2018</v>
      </c>
      <c r="I81" s="262">
        <f>H81+1</f>
        <v>2019</v>
      </c>
      <c r="J81" s="262">
        <f>I81+1</f>
        <v>2020</v>
      </c>
      <c r="K81" s="262">
        <f>J81+1</f>
        <v>2021</v>
      </c>
      <c r="L81" s="262">
        <f>K81+1</f>
        <v>2022</v>
      </c>
      <c r="M81" s="263" t="s">
        <v>41</v>
      </c>
      <c r="N81" s="263" t="str">
        <f>CONCATENATE("Sum of Expenditures Prior to ",G$19)</f>
        <v>Sum of Expenditures Prior to 2017</v>
      </c>
      <c r="O81" s="211"/>
    </row>
    <row r="82" spans="2:15" ht="14.5" thickBot="1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4.5" thickBot="1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4.5" thickBot="1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>
      <c r="B85" s="210"/>
      <c r="C85" s="340" t="s">
        <v>55</v>
      </c>
      <c r="D85" s="341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>
      <c r="B86" s="210"/>
      <c r="C86" s="338" t="s">
        <v>56</v>
      </c>
      <c r="D86" s="339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40" t="s">
        <v>57</v>
      </c>
      <c r="D87" s="341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4.5" thickBot="1">
      <c r="B88" s="210"/>
      <c r="C88" s="342" t="s">
        <v>26</v>
      </c>
      <c r="D88" s="343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4.5" thickBot="1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4.5" thickBot="1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2.5" thickBot="1">
      <c r="B92" s="210"/>
      <c r="C92" s="337" t="s">
        <v>40</v>
      </c>
      <c r="D92" s="337"/>
      <c r="E92" s="336" t="s">
        <v>22</v>
      </c>
      <c r="F92" s="336"/>
      <c r="G92" s="261">
        <f>$G$57</f>
        <v>2017</v>
      </c>
      <c r="H92" s="262">
        <f>G92+1</f>
        <v>2018</v>
      </c>
      <c r="I92" s="262">
        <f>H92+1</f>
        <v>2019</v>
      </c>
      <c r="J92" s="262">
        <f>I92+1</f>
        <v>2020</v>
      </c>
      <c r="K92" s="262">
        <f>J92+1</f>
        <v>2021</v>
      </c>
      <c r="L92" s="262">
        <f>K92+1</f>
        <v>2022</v>
      </c>
      <c r="M92" s="263" t="s">
        <v>41</v>
      </c>
      <c r="N92" s="263" t="str">
        <f>CONCATENATE("Sum of Expenditures Prior to ",G$19)</f>
        <v>Sum of Expenditures Prior to 2017</v>
      </c>
      <c r="O92" s="211"/>
    </row>
    <row r="93" spans="2:15" ht="14.5" thickBot="1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4.5" thickBot="1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4.5" thickBot="1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4.5" thickBot="1">
      <c r="B96" s="210"/>
      <c r="C96" s="340" t="s">
        <v>55</v>
      </c>
      <c r="D96" s="341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4.5" thickBot="1">
      <c r="B97" s="210"/>
      <c r="C97" s="338" t="s">
        <v>56</v>
      </c>
      <c r="D97" s="339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4.5" thickBot="1">
      <c r="B98" s="210"/>
      <c r="C98" s="340" t="s">
        <v>57</v>
      </c>
      <c r="D98" s="341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4.5" thickBot="1">
      <c r="B99" s="210"/>
      <c r="C99" s="342" t="s">
        <v>26</v>
      </c>
      <c r="D99" s="343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4.5" thickBot="1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4.5" thickBot="1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2.5" thickBot="1">
      <c r="B103" s="210"/>
      <c r="C103" s="337" t="s">
        <v>40</v>
      </c>
      <c r="D103" s="337"/>
      <c r="E103" s="336" t="s">
        <v>22</v>
      </c>
      <c r="F103" s="336"/>
      <c r="G103" s="261">
        <f>$G$57</f>
        <v>2017</v>
      </c>
      <c r="H103" s="262">
        <f>G103+1</f>
        <v>2018</v>
      </c>
      <c r="I103" s="262">
        <f>H103+1</f>
        <v>2019</v>
      </c>
      <c r="J103" s="262">
        <f>I103+1</f>
        <v>2020</v>
      </c>
      <c r="K103" s="262"/>
      <c r="L103" s="262"/>
      <c r="M103" s="263" t="s">
        <v>41</v>
      </c>
      <c r="N103" s="263" t="str">
        <f>CONCATENATE("Sum of Expenditures Prior to ",G$19)</f>
        <v>Sum of Expenditures Prior to 2017</v>
      </c>
      <c r="O103" s="211"/>
    </row>
    <row r="104" spans="2:15" ht="14.5" thickBot="1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4.5" thickBot="1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4.5" thickBot="1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4.5" thickBot="1">
      <c r="B107" s="210"/>
      <c r="C107" s="340" t="s">
        <v>55</v>
      </c>
      <c r="D107" s="341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4.5" thickBot="1">
      <c r="B108" s="210"/>
      <c r="C108" s="338" t="s">
        <v>56</v>
      </c>
      <c r="D108" s="339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4.5" thickBot="1">
      <c r="B109" s="210"/>
      <c r="C109" s="340" t="s">
        <v>57</v>
      </c>
      <c r="D109" s="341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4.5" thickBot="1">
      <c r="B110" s="210"/>
      <c r="C110" s="342" t="s">
        <v>26</v>
      </c>
      <c r="D110" s="343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thickBot="1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4.5" thickBot="1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2.5" thickBot="1">
      <c r="B114" s="210"/>
      <c r="C114" s="337" t="s">
        <v>40</v>
      </c>
      <c r="D114" s="337"/>
      <c r="E114" s="336" t="s">
        <v>22</v>
      </c>
      <c r="F114" s="336"/>
      <c r="G114" s="280">
        <f>$G$57</f>
        <v>2017</v>
      </c>
      <c r="H114" s="281">
        <f>G114+1</f>
        <v>2018</v>
      </c>
      <c r="I114" s="281">
        <f>H114+1</f>
        <v>2019</v>
      </c>
      <c r="J114" s="281">
        <f>I114+1</f>
        <v>2020</v>
      </c>
      <c r="K114" s="281"/>
      <c r="L114" s="281"/>
      <c r="M114" s="282" t="s">
        <v>41</v>
      </c>
      <c r="N114" s="263" t="str">
        <f>CONCATENATE("Sum of Expenditures Prior to ",G$19)</f>
        <v>Sum of Expenditures Prior to 2017</v>
      </c>
      <c r="O114" s="211"/>
    </row>
    <row r="115" spans="2:15" ht="14.5" thickBot="1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4.5" thickBot="1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4.5" thickBot="1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4.5" thickBot="1">
      <c r="B118" s="210"/>
      <c r="C118" s="346" t="s">
        <v>55</v>
      </c>
      <c r="D118" s="347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4.5" thickBot="1">
      <c r="B119" s="210"/>
      <c r="C119" s="344" t="s">
        <v>56</v>
      </c>
      <c r="D119" s="345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4.5" thickBot="1">
      <c r="B120" s="210"/>
      <c r="C120" s="346" t="s">
        <v>57</v>
      </c>
      <c r="D120" s="347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4.5" thickBot="1">
      <c r="B121" s="210"/>
      <c r="C121" s="348" t="s">
        <v>26</v>
      </c>
      <c r="D121" s="349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3.5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thickBot="1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4.5" thickBot="1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2.5" thickBot="1">
      <c r="B125" s="210"/>
      <c r="C125" s="337" t="s">
        <v>40</v>
      </c>
      <c r="D125" s="337"/>
      <c r="E125" s="336" t="s">
        <v>22</v>
      </c>
      <c r="F125" s="336"/>
      <c r="G125" s="280">
        <f>$G$57</f>
        <v>2017</v>
      </c>
      <c r="H125" s="281">
        <f>G125+1</f>
        <v>2018</v>
      </c>
      <c r="I125" s="281">
        <f>H125+1</f>
        <v>2019</v>
      </c>
      <c r="J125" s="281">
        <f>I125+1</f>
        <v>2020</v>
      </c>
      <c r="K125" s="281"/>
      <c r="L125" s="281"/>
      <c r="M125" s="282" t="s">
        <v>41</v>
      </c>
      <c r="N125" s="263" t="str">
        <f>CONCATENATE("Sum of Expenditures Prior to ",G$19)</f>
        <v>Sum of Expenditures Prior to 2017</v>
      </c>
      <c r="O125" s="211"/>
    </row>
    <row r="126" spans="2:15" ht="14.5" thickBot="1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4.5" thickBot="1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4.5" thickBot="1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4.5" thickBot="1">
      <c r="B129" s="210"/>
      <c r="C129" s="346" t="s">
        <v>55</v>
      </c>
      <c r="D129" s="347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4.5" thickBot="1">
      <c r="B130" s="210"/>
      <c r="C130" s="344" t="s">
        <v>56</v>
      </c>
      <c r="D130" s="345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4.5" thickBot="1">
      <c r="B131" s="210"/>
      <c r="C131" s="346" t="s">
        <v>57</v>
      </c>
      <c r="D131" s="347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4.5" thickBot="1">
      <c r="B132" s="210"/>
      <c r="C132" s="348" t="s">
        <v>26</v>
      </c>
      <c r="D132" s="349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3.5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thickBot="1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4.5" thickBot="1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2.5" thickBot="1">
      <c r="B136" s="210"/>
      <c r="C136" s="337" t="s">
        <v>40</v>
      </c>
      <c r="D136" s="337"/>
      <c r="E136" s="336" t="s">
        <v>22</v>
      </c>
      <c r="F136" s="336"/>
      <c r="G136" s="280">
        <f>$G$57</f>
        <v>2017</v>
      </c>
      <c r="H136" s="281">
        <f>G136+1</f>
        <v>2018</v>
      </c>
      <c r="I136" s="281">
        <f>H136+1</f>
        <v>2019</v>
      </c>
      <c r="J136" s="281">
        <f>I136+1</f>
        <v>2020</v>
      </c>
      <c r="K136" s="281"/>
      <c r="L136" s="281"/>
      <c r="M136" s="282" t="s">
        <v>41</v>
      </c>
      <c r="N136" s="263" t="str">
        <f>CONCATENATE("Sum of Expenditures Prior to ",G$19)</f>
        <v>Sum of Expenditures Prior to 2017</v>
      </c>
      <c r="O136" s="211"/>
    </row>
    <row r="137" spans="2:15" ht="14.5" thickBot="1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4.5" thickBot="1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4.5" thickBot="1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4.5" thickBot="1">
      <c r="B140" s="210"/>
      <c r="C140" s="346" t="s">
        <v>55</v>
      </c>
      <c r="D140" s="347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4.5" thickBot="1">
      <c r="B141" s="210"/>
      <c r="C141" s="344" t="s">
        <v>56</v>
      </c>
      <c r="D141" s="345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4.5" thickBot="1">
      <c r="B142" s="210"/>
      <c r="C142" s="346" t="s">
        <v>57</v>
      </c>
      <c r="D142" s="347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4.5" thickBot="1">
      <c r="B143" s="210"/>
      <c r="C143" s="348" t="s">
        <v>26</v>
      </c>
      <c r="D143" s="349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4" thickBot="1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5" thickTop="1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>
      <c r="B148" s="210"/>
      <c r="C148" s="355" t="s">
        <v>100</v>
      </c>
      <c r="D148" s="355"/>
      <c r="E148" s="355"/>
      <c r="F148" s="355"/>
      <c r="G148" s="355"/>
      <c r="H148" s="355"/>
      <c r="I148" s="355"/>
      <c r="J148" s="355"/>
      <c r="K148" s="355"/>
      <c r="L148" s="355"/>
      <c r="M148" s="355"/>
      <c r="N148" s="179"/>
      <c r="O148" s="224"/>
      <c r="P148" s="225"/>
      <c r="Q148" s="225"/>
    </row>
    <row r="149" spans="2:17" ht="15" customHeight="1">
      <c r="B149" s="210"/>
      <c r="C149" s="355" t="s">
        <v>132</v>
      </c>
      <c r="D149" s="355"/>
      <c r="E149" s="355"/>
      <c r="F149" s="355"/>
      <c r="G149" s="355"/>
      <c r="H149" s="355"/>
      <c r="I149" s="355"/>
      <c r="J149" s="355"/>
      <c r="K149" s="355"/>
      <c r="L149" s="355"/>
      <c r="M149" s="355"/>
      <c r="N149" s="179"/>
      <c r="O149" s="224"/>
      <c r="P149" s="225"/>
      <c r="Q149" s="225"/>
    </row>
    <row r="150" spans="2:17" ht="14.5" thickBot="1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4.5" thickBot="1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4.5" thickBot="1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">
      <c r="B155" s="210"/>
      <c r="C155" s="367" t="s">
        <v>18</v>
      </c>
      <c r="D155" s="367" t="s">
        <v>39</v>
      </c>
      <c r="E155" s="377" t="s">
        <v>23</v>
      </c>
      <c r="F155" s="377"/>
      <c r="G155" s="283">
        <f>G81</f>
        <v>2017</v>
      </c>
      <c r="H155" s="284">
        <f>IF(OR(G19=2013, G19=2015, G19=2017, G19=2019), G19+1, "NA")</f>
        <v>2018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8.5" thickBot="1">
      <c r="B156" s="210"/>
      <c r="C156" s="336"/>
      <c r="D156" s="336"/>
      <c r="E156" s="378"/>
      <c r="F156" s="378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4.5" thickBot="1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4.5" thickBot="1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4.5" thickBot="1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4.5" thickBot="1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4.5" thickBot="1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4.5" thickBot="1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" thickBot="1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" thickTop="1" thickBot="1">
      <c r="C164" s="109"/>
      <c r="D164" s="108"/>
      <c r="E164" s="108"/>
      <c r="F164" s="108"/>
      <c r="G164" s="108"/>
      <c r="H164" s="108"/>
      <c r="I164" s="108"/>
    </row>
    <row r="165" spans="2:15" ht="19" thickTop="1" thickBot="1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106</v>
      </c>
      <c r="D171" s="125"/>
      <c r="E171" s="125"/>
      <c r="F171" s="380" t="s">
        <v>149</v>
      </c>
      <c r="G171" s="381"/>
      <c r="H171" s="381"/>
      <c r="I171" s="381"/>
      <c r="J171" s="381"/>
      <c r="K171" s="381"/>
      <c r="L171" s="381"/>
      <c r="M171" s="381"/>
      <c r="N171" s="382"/>
      <c r="O171" s="211"/>
    </row>
    <row r="172" spans="2:15" ht="15" customHeight="1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>
      <c r="B173" s="210"/>
      <c r="C173" s="355" t="s">
        <v>154</v>
      </c>
      <c r="D173" s="355"/>
      <c r="E173" s="355"/>
      <c r="F173" s="355"/>
      <c r="G173" s="355"/>
      <c r="H173" s="355"/>
      <c r="I173" s="355"/>
      <c r="J173" s="355"/>
      <c r="K173" s="355"/>
      <c r="L173" s="355"/>
      <c r="M173" s="355"/>
      <c r="N173" s="179"/>
      <c r="O173" s="224"/>
    </row>
    <row r="174" spans="2:15" ht="34.5" customHeight="1" thickBot="1">
      <c r="B174" s="210"/>
      <c r="C174" s="383" t="s">
        <v>141</v>
      </c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5"/>
      <c r="O174" s="224"/>
    </row>
    <row r="175" spans="2:15" ht="34.5" customHeight="1" thickBot="1">
      <c r="B175" s="210"/>
      <c r="C175" s="386" t="s">
        <v>123</v>
      </c>
      <c r="D175" s="387"/>
      <c r="E175" s="387"/>
      <c r="F175" s="387"/>
      <c r="G175" s="387"/>
      <c r="H175" s="387"/>
      <c r="I175" s="387"/>
      <c r="J175" s="387"/>
      <c r="K175" s="387"/>
      <c r="L175" s="387"/>
      <c r="M175" s="387"/>
      <c r="N175" s="388"/>
      <c r="O175" s="224"/>
    </row>
    <row r="176" spans="2:15" ht="34.5" customHeight="1" thickBot="1">
      <c r="B176" s="210"/>
      <c r="C176" s="386" t="s">
        <v>123</v>
      </c>
      <c r="D176" s="387"/>
      <c r="E176" s="387"/>
      <c r="F176" s="387"/>
      <c r="G176" s="387"/>
      <c r="H176" s="387"/>
      <c r="I176" s="387"/>
      <c r="J176" s="387"/>
      <c r="K176" s="387"/>
      <c r="L176" s="387"/>
      <c r="M176" s="387"/>
      <c r="N176" s="388"/>
      <c r="O176" s="224"/>
    </row>
    <row r="177" spans="2:15" ht="34.5" customHeight="1" thickBot="1">
      <c r="B177" s="210"/>
      <c r="C177" s="386" t="s">
        <v>123</v>
      </c>
      <c r="D177" s="387"/>
      <c r="E177" s="387"/>
      <c r="F177" s="387"/>
      <c r="G177" s="387"/>
      <c r="H177" s="387"/>
      <c r="I177" s="387"/>
      <c r="J177" s="387"/>
      <c r="K177" s="387"/>
      <c r="L177" s="387"/>
      <c r="M177" s="387"/>
      <c r="N177" s="388"/>
      <c r="O177" s="224"/>
    </row>
    <row r="178" spans="2:15" ht="34.5" customHeight="1" thickBot="1">
      <c r="B178" s="210"/>
      <c r="C178" s="386" t="s">
        <v>123</v>
      </c>
      <c r="D178" s="387"/>
      <c r="E178" s="387"/>
      <c r="F178" s="387"/>
      <c r="G178" s="387"/>
      <c r="H178" s="387"/>
      <c r="I178" s="387"/>
      <c r="J178" s="387"/>
      <c r="K178" s="387"/>
      <c r="L178" s="387"/>
      <c r="M178" s="387"/>
      <c r="N178" s="388"/>
      <c r="O178" s="224"/>
    </row>
    <row r="179" spans="2:15" ht="19.5" customHeight="1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>
      <c r="B180" s="210"/>
      <c r="C180" s="355" t="s">
        <v>140</v>
      </c>
      <c r="D180" s="355"/>
      <c r="E180" s="355"/>
      <c r="F180" s="355"/>
      <c r="G180" s="355"/>
      <c r="H180" s="355"/>
      <c r="I180" s="355"/>
      <c r="J180" s="355"/>
      <c r="K180" s="355"/>
      <c r="L180" s="355"/>
      <c r="M180" s="355"/>
      <c r="N180" s="116"/>
      <c r="O180" s="211"/>
    </row>
    <row r="181" spans="2:15" ht="14.5" thickBot="1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" thickTop="1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108"/>
      <c r="D195" s="108"/>
      <c r="E195" s="108"/>
      <c r="F195" s="108"/>
      <c r="G195" s="108"/>
      <c r="H195" s="108"/>
      <c r="I195" s="108"/>
    </row>
    <row r="196" spans="3:17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</row>
    <row r="204" spans="3:17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>
      <c r="C215" s="226"/>
      <c r="D215" s="108"/>
      <c r="E215" s="108"/>
      <c r="F215" s="108"/>
      <c r="G215" s="108"/>
      <c r="H215" s="108"/>
      <c r="I215" s="108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226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  <row r="343" spans="3:9">
      <c r="C343" s="108"/>
      <c r="D343" s="108"/>
      <c r="E343" s="108"/>
      <c r="F343" s="108"/>
      <c r="G343" s="108"/>
      <c r="H343" s="108"/>
      <c r="I343" s="108"/>
    </row>
  </sheetData>
  <mergeCells count="82">
    <mergeCell ref="D39:F39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3:D143"/>
    <mergeCell ref="C140:D140"/>
    <mergeCell ref="C141:D141"/>
    <mergeCell ref="C125:D125"/>
    <mergeCell ref="E125:F125"/>
    <mergeCell ref="C129:D129"/>
    <mergeCell ref="C130:D130"/>
    <mergeCell ref="C131:D131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75:D75"/>
    <mergeCell ref="E75:M75"/>
    <mergeCell ref="C76:D76"/>
    <mergeCell ref="E76:M76"/>
    <mergeCell ref="C77:D77"/>
    <mergeCell ref="E77:M77"/>
    <mergeCell ref="C74:D74"/>
    <mergeCell ref="E74:M74"/>
    <mergeCell ref="D40:F40"/>
    <mergeCell ref="D41:F41"/>
    <mergeCell ref="D43:I43"/>
    <mergeCell ref="C48:M48"/>
    <mergeCell ref="E57:F57"/>
    <mergeCell ref="E58:F58"/>
    <mergeCell ref="C68:M68"/>
    <mergeCell ref="C69:F69"/>
    <mergeCell ref="E71:M71"/>
    <mergeCell ref="E72:M72"/>
    <mergeCell ref="E73:M73"/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</mergeCells>
  <dataValidations count="3">
    <dataValidation type="list" allowBlank="1" showInputMessage="1" showErrorMessage="1" sqref="C157:C162 E124 E102 C58:C63 E80 E91 E113 E135">
      <formula1>$G$21:$G$27</formula1>
    </dataValidation>
    <dataValidation type="list" allowBlank="1" showInputMessage="1" showErrorMessage="1" sqref="D157:D162 I124 I102 I91 I80 D58:D63 I113 I135">
      <formula1>$C$205:$C$220</formula1>
    </dataValidation>
    <dataValidation type="list" allowBlank="1" showInputMessage="1" showErrorMessage="1" sqref="D54 D52 F151:F152 F166:F170 G39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40"/>
  <sheetViews>
    <sheetView showGridLines="0" zoomScale="90" zoomScaleNormal="90" workbookViewId="0">
      <selection activeCell="C22" sqref="C22"/>
    </sheetView>
  </sheetViews>
  <sheetFormatPr defaultRowHeight="12.5"/>
  <cols>
    <col min="1" max="1" width="3.81640625" customWidth="1"/>
    <col min="2" max="2" width="25.81640625" customWidth="1"/>
    <col min="3" max="3" width="11.81640625" customWidth="1"/>
    <col min="4" max="4" width="8.26953125" customWidth="1"/>
    <col min="5" max="6" width="11.54296875" customWidth="1"/>
    <col min="7" max="7" width="9.81640625" customWidth="1"/>
    <col min="8" max="8" width="58.81640625" customWidth="1"/>
    <col min="9" max="9" width="15.81640625" customWidth="1"/>
    <col min="10" max="10" width="13.7265625" hidden="1" customWidth="1"/>
    <col min="11" max="11" width="1.1796875" hidden="1" customWidth="1"/>
    <col min="12" max="12" width="15.453125" customWidth="1"/>
    <col min="13" max="14" width="13.7265625" hidden="1" customWidth="1"/>
    <col min="15" max="15" width="13.7265625" customWidth="1"/>
    <col min="16" max="17" width="13.7265625" hidden="1" customWidth="1"/>
    <col min="18" max="18" width="13.7265625" customWidth="1"/>
    <col min="19" max="19" width="14.1796875" customWidth="1"/>
    <col min="20" max="20" width="18.7265625" customWidth="1"/>
  </cols>
  <sheetData>
    <row r="1" spans="1:20" ht="18">
      <c r="A1" s="417" t="s">
        <v>49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1"/>
    </row>
    <row r="2" spans="1:20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>
      <c r="A3" s="419" t="s">
        <v>31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1"/>
    </row>
    <row r="4" spans="1:20" ht="3" customHeight="1" thickTop="1" thickBot="1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1"/>
    </row>
    <row r="5" spans="1:20" ht="13.5">
      <c r="A5" s="414" t="s">
        <v>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3"/>
    </row>
    <row r="6" spans="1:20" ht="13.5">
      <c r="A6" s="410" t="s">
        <v>0</v>
      </c>
      <c r="B6" s="411"/>
      <c r="C6" s="409" t="str">
        <f>IF('2b.  Complex Form Data Entry'!G11="", "   ",'2b.  Complex Form Data Entry'!G11)</f>
        <v xml:space="preserve">   </v>
      </c>
      <c r="D6" s="409"/>
      <c r="E6" s="409"/>
      <c r="F6" s="409"/>
      <c r="G6" s="409"/>
      <c r="H6" s="409"/>
      <c r="I6" s="409"/>
      <c r="J6" s="409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>
      <c r="A7" s="415" t="s">
        <v>152</v>
      </c>
      <c r="B7" s="406"/>
      <c r="C7" s="416" t="str">
        <f>IF('2b.  Complex Form Data Entry'!G12="", "   ",'2b.  Complex Form Data Entry'!G12)</f>
        <v xml:space="preserve">   </v>
      </c>
      <c r="D7" s="416"/>
      <c r="E7" s="416"/>
      <c r="F7" s="416"/>
      <c r="G7" s="416"/>
      <c r="H7" s="416"/>
      <c r="I7" s="416"/>
      <c r="J7" s="416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>
      <c r="A8" s="407" t="s">
        <v>2</v>
      </c>
      <c r="B8" s="408"/>
      <c r="C8" s="292" t="str">
        <f>IF('2b.  Complex Form Data Entry'!G15="", "   ",'2b.  Complex Form Data Entry'!G15)</f>
        <v xml:space="preserve">   </v>
      </c>
      <c r="E8" s="292"/>
      <c r="F8" s="408" t="s">
        <v>8</v>
      </c>
      <c r="G8" s="408"/>
      <c r="H8" s="329" t="str">
        <f>IF('2b.  Complex Form Data Entry'!G15="", " ", '2b.  Complex Form Data Entry'!G16)</f>
        <v xml:space="preserve"> </v>
      </c>
      <c r="I8" s="292"/>
      <c r="J8" s="292"/>
      <c r="L8" s="406" t="s">
        <v>10</v>
      </c>
      <c r="M8" s="406"/>
      <c r="N8" s="406"/>
      <c r="O8" s="406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>
      <c r="A9" s="407" t="s">
        <v>3</v>
      </c>
      <c r="B9" s="408"/>
      <c r="C9" s="295"/>
      <c r="D9" s="292"/>
      <c r="E9" s="292"/>
      <c r="F9" s="408" t="s">
        <v>13</v>
      </c>
      <c r="G9" s="408"/>
      <c r="H9" s="292"/>
      <c r="I9" s="292"/>
      <c r="J9" s="292"/>
      <c r="L9" s="406" t="s">
        <v>9</v>
      </c>
      <c r="M9" s="406"/>
      <c r="N9" s="406"/>
      <c r="O9" s="406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>
      <c r="A10" s="330" t="s">
        <v>151</v>
      </c>
      <c r="B10" s="331"/>
      <c r="C10" s="425" t="str">
        <f>IF('2b.  Complex Form Data Entry'!G10="", " ", '2b.  Complex Form Data Entry'!G10)</f>
        <v xml:space="preserve"> </v>
      </c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6"/>
      <c r="T10" s="11"/>
    </row>
    <row r="11" spans="1:20" ht="13" thickBot="1">
      <c r="A11" s="332"/>
      <c r="B11" s="333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8"/>
      <c r="T11" s="11"/>
    </row>
    <row r="12" spans="1:20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>
      <c r="A13" s="419" t="s">
        <v>14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11"/>
    </row>
    <row r="14" spans="1:20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>
      <c r="A15" s="420" t="s">
        <v>32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11"/>
    </row>
    <row r="16" spans="1:20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>
      <c r="A17" s="424" t="s">
        <v>145</v>
      </c>
      <c r="B17" s="424"/>
      <c r="C17" s="424"/>
      <c r="D17" s="424"/>
      <c r="E17" s="462" t="str">
        <f>IF('2b.  Complex Form Data Entry'!G39="N", "NA",'2b.  Complex Form Data Entry'!G40)</f>
        <v>NA</v>
      </c>
      <c r="F17" s="463"/>
      <c r="G17" s="464"/>
      <c r="H17" s="460" t="s">
        <v>153</v>
      </c>
      <c r="I17" s="461"/>
      <c r="J17" s="461"/>
      <c r="K17" s="461"/>
      <c r="L17" s="461"/>
      <c r="M17" s="461"/>
      <c r="N17" s="310"/>
      <c r="O17" s="462" t="str">
        <f>IF('2b.  Complex Form Data Entry'!G39="N", "NA",'2b.  Complex Form Data Entry'!G41)</f>
        <v>NA</v>
      </c>
      <c r="P17" s="463"/>
      <c r="Q17" s="463"/>
      <c r="R17" s="463"/>
      <c r="S17" s="464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20" t="s">
        <v>33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5.5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" thickBot="1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1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2017</v>
      </c>
      <c r="J24" s="95">
        <f>'2b.  Complex Form Data Entry'!G19</f>
        <v>2017</v>
      </c>
      <c r="K24" s="96">
        <f>J24+1</f>
        <v>2018</v>
      </c>
      <c r="L24" s="96" t="str">
        <f>CONCATENATE(J24," / ",K24)</f>
        <v>2017 / 2018</v>
      </c>
      <c r="M24" s="96">
        <f>K24+1</f>
        <v>2019</v>
      </c>
      <c r="N24" s="96">
        <f>M24+1</f>
        <v>2020</v>
      </c>
      <c r="O24" s="96" t="str">
        <f>CONCATENATE(M24," / ",N24)</f>
        <v>2019 / 2020</v>
      </c>
      <c r="P24" s="96">
        <f>N24+1</f>
        <v>2021</v>
      </c>
      <c r="Q24" s="96">
        <f>P24+1</f>
        <v>2022</v>
      </c>
      <c r="R24" s="96" t="str">
        <f>CONCATENATE(P24," / ",Q24)</f>
        <v>2021 / 2022</v>
      </c>
      <c r="S24" s="97" t="s">
        <v>117</v>
      </c>
      <c r="T24" s="11"/>
    </row>
    <row r="25" spans="1:20" ht="13.5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 t="str">
        <f>IF(A25="", "   ", '2b.  Complex Form Data Entry'!D58)</f>
        <v xml:space="preserve"> 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3.5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 t="str">
        <f>IF(A26="", "   ", '2b.  Complex Form Data Entry'!D59)</f>
        <v xml:space="preserve"> 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3.5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 t="str">
        <f>IF(A27="", "   ", '2b.  Complex Form Data Entry'!D60)</f>
        <v xml:space="preserve"> 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3.5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 t="str">
        <f>IF(A28="", "   ", '2b.  Complex Form Data Entry'!D61)</f>
        <v xml:space="preserve"> 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3.5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 t="str">
        <f>IF(A29="", "   ", '2b.  Complex Form Data Entry'!D62)</f>
        <v xml:space="preserve"> 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3.5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 t="str">
        <f>IF(A30="", "   ", '2b.  Complex Form Data Entry'!D63)</f>
        <v xml:space="preserve"> 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4" thickBot="1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" thickBot="1">
      <c r="A33" s="9" t="s">
        <v>148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1" thickBot="1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2017</v>
      </c>
      <c r="J34" s="95">
        <f>'2b.  Complex Form Data Entry'!G19</f>
        <v>2017</v>
      </c>
      <c r="K34" s="96">
        <f>J34+1</f>
        <v>2018</v>
      </c>
      <c r="L34" s="96" t="str">
        <f>CONCATENATE(J34," / ",K34)</f>
        <v>2017 / 2018</v>
      </c>
      <c r="M34" s="96">
        <f>K34+1</f>
        <v>2019</v>
      </c>
      <c r="N34" s="96">
        <f>M34+1</f>
        <v>2020</v>
      </c>
      <c r="O34" s="96" t="str">
        <f>CONCATENATE(M34," / ",N34)</f>
        <v>2019 / 2020</v>
      </c>
      <c r="P34" s="96">
        <f>N34+1</f>
        <v>2021</v>
      </c>
      <c r="Q34" s="96">
        <f>P34+1</f>
        <v>2022</v>
      </c>
      <c r="R34" s="96" t="str">
        <f>CONCATENATE(P34," / ",Q34)</f>
        <v>2021 / 2022</v>
      </c>
      <c r="S34" s="97" t="s">
        <v>117</v>
      </c>
      <c r="T34" s="12"/>
    </row>
    <row r="35" spans="1:20" ht="13.5">
      <c r="A35" s="450" t="str">
        <f>IF('2b.  Complex Form Data Entry'!E80="", "   ", '2b.  Complex Form Data Entry'!E80)</f>
        <v xml:space="preserve">   </v>
      </c>
      <c r="B35" s="451"/>
      <c r="C35" s="452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5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6">P36+Q36</f>
        <v>0</v>
      </c>
      <c r="S36" s="83">
        <f>'2b.  Complex Form Data Entry'!M82</f>
        <v>0</v>
      </c>
      <c r="T36" s="12"/>
    </row>
    <row r="37" spans="1:20" ht="13.5" customHeight="1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7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5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6"/>
        <v>0</v>
      </c>
      <c r="S37" s="83">
        <f>'2b.  Complex Form Data Entry'!M83</f>
        <v>0</v>
      </c>
      <c r="T37" s="12"/>
    </row>
    <row r="38" spans="1:20" ht="13.5" customHeight="1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7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5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6"/>
        <v>0</v>
      </c>
      <c r="S38" s="83">
        <f>'2b.  Complex Form Data Entry'!M84</f>
        <v>0</v>
      </c>
      <c r="T38" s="12"/>
    </row>
    <row r="39" spans="1:20" ht="13.5" customHeight="1">
      <c r="A39" s="16"/>
      <c r="B39" s="402" t="s">
        <v>55</v>
      </c>
      <c r="C39" s="403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7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5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6"/>
        <v>0</v>
      </c>
      <c r="S39" s="83">
        <f>'2b.  Complex Form Data Entry'!M85</f>
        <v>0</v>
      </c>
      <c r="T39" s="12"/>
    </row>
    <row r="40" spans="1:20" ht="13.5" customHeight="1">
      <c r="A40" s="16"/>
      <c r="B40" s="389" t="s">
        <v>56</v>
      </c>
      <c r="C40" s="390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7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5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6"/>
        <v>0</v>
      </c>
      <c r="S40" s="83">
        <f>'2b.  Complex Form Data Entry'!M86</f>
        <v>0</v>
      </c>
      <c r="T40" s="12"/>
    </row>
    <row r="41" spans="1:20" ht="13.5" customHeight="1">
      <c r="A41" s="16"/>
      <c r="B41" s="402" t="s">
        <v>57</v>
      </c>
      <c r="C41" s="403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7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5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6"/>
        <v>0</v>
      </c>
      <c r="S41" s="83">
        <f>'2b.  Complex Form Data Entry'!M87</f>
        <v>0</v>
      </c>
      <c r="T41" s="12"/>
    </row>
    <row r="42" spans="1:20" ht="13.5" customHeight="1">
      <c r="A42" s="16"/>
      <c r="B42" s="391" t="s">
        <v>26</v>
      </c>
      <c r="C42" s="392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7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5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6"/>
        <v>0</v>
      </c>
      <c r="S42" s="83">
        <f>'2b.  Complex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3.5">
      <c r="A45" s="393" t="str">
        <f>IF('2b.  Complex Form Data Entry'!E91="", "   ", '2b.  Complex Form Data Entry'!E91)</f>
        <v xml:space="preserve">   </v>
      </c>
      <c r="B45" s="394"/>
      <c r="C45" s="395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10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11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2">P46+Q46</f>
        <v>0</v>
      </c>
      <c r="S46" s="83">
        <f>'2b.  Complex Form Data Entry'!M93</f>
        <v>0</v>
      </c>
      <c r="T46" s="12"/>
    </row>
    <row r="47" spans="1:20" ht="13.5" customHeight="1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10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11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2"/>
        <v>0</v>
      </c>
      <c r="S47" s="83">
        <f>'2b.  Complex Form Data Entry'!M94</f>
        <v>0</v>
      </c>
      <c r="T47" s="12"/>
    </row>
    <row r="48" spans="1:20" ht="13.5" customHeight="1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10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11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2"/>
        <v>0</v>
      </c>
      <c r="S48" s="83">
        <f>'2b.  Complex Form Data Entry'!M95</f>
        <v>0</v>
      </c>
      <c r="T48" s="12"/>
    </row>
    <row r="49" spans="1:20" ht="13.5" customHeight="1">
      <c r="A49" s="19"/>
      <c r="B49" s="402" t="s">
        <v>55</v>
      </c>
      <c r="C49" s="403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10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11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2"/>
        <v>0</v>
      </c>
      <c r="S49" s="83">
        <f>'2b.  Complex Form Data Entry'!M96</f>
        <v>0</v>
      </c>
      <c r="T49" s="12"/>
    </row>
    <row r="50" spans="1:20" ht="13.5" customHeight="1">
      <c r="A50" s="19"/>
      <c r="B50" s="389" t="s">
        <v>56</v>
      </c>
      <c r="C50" s="390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10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11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2"/>
        <v>0</v>
      </c>
      <c r="S50" s="83">
        <f>'2b.  Complex Form Data Entry'!M97</f>
        <v>0</v>
      </c>
      <c r="T50" s="12"/>
    </row>
    <row r="51" spans="1:20" ht="13.5" customHeight="1">
      <c r="A51" s="19"/>
      <c r="B51" s="402" t="s">
        <v>57</v>
      </c>
      <c r="C51" s="403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10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11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2"/>
        <v>0</v>
      </c>
      <c r="S51" s="83">
        <f>'2b.  Complex Form Data Entry'!M98</f>
        <v>0</v>
      </c>
      <c r="T51" s="12"/>
    </row>
    <row r="52" spans="1:20" ht="13.5" customHeight="1">
      <c r="A52" s="19"/>
      <c r="B52" s="391" t="s">
        <v>26</v>
      </c>
      <c r="C52" s="392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10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11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2"/>
        <v>0</v>
      </c>
      <c r="S52" s="83">
        <f>'2b.  Complex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3.5">
      <c r="A55" s="393" t="str">
        <f>IF('2b.  Complex Form Data Entry'!E102="", "   ", '2b.  Complex Form Data Entry'!E102)</f>
        <v xml:space="preserve">   </v>
      </c>
      <c r="B55" s="394"/>
      <c r="C55" s="395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customHeight="1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10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11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2"/>
        <v>0</v>
      </c>
      <c r="S56" s="83">
        <f>'2b.  Complex Form Data Entry'!M104</f>
        <v>0</v>
      </c>
      <c r="T56" s="12"/>
    </row>
    <row r="57" spans="1:20" ht="13.5" customHeight="1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10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11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2"/>
        <v>0</v>
      </c>
      <c r="S57" s="83">
        <f>'2b.  Complex Form Data Entry'!M105</f>
        <v>0</v>
      </c>
      <c r="T57" s="12"/>
    </row>
    <row r="58" spans="1:20" ht="13.5" customHeight="1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10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11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2"/>
        <v>0</v>
      </c>
      <c r="S58" s="83">
        <f>'2b.  Complex Form Data Entry'!M106</f>
        <v>0</v>
      </c>
      <c r="T58" s="12"/>
    </row>
    <row r="59" spans="1:20" ht="13.5" customHeight="1">
      <c r="A59" s="19"/>
      <c r="B59" s="402" t="s">
        <v>55</v>
      </c>
      <c r="C59" s="403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10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11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2"/>
        <v>0</v>
      </c>
      <c r="S59" s="83">
        <f>'2b.  Complex Form Data Entry'!M107</f>
        <v>0</v>
      </c>
      <c r="T59" s="12"/>
    </row>
    <row r="60" spans="1:20" ht="13.5" customHeight="1">
      <c r="A60" s="19"/>
      <c r="B60" s="389" t="s">
        <v>56</v>
      </c>
      <c r="C60" s="390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10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11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2"/>
        <v>0</v>
      </c>
      <c r="S60" s="83">
        <f>'2b.  Complex Form Data Entry'!M108</f>
        <v>0</v>
      </c>
      <c r="T60" s="12"/>
    </row>
    <row r="61" spans="1:20" ht="13.5" customHeight="1">
      <c r="A61" s="19"/>
      <c r="B61" s="402" t="s">
        <v>57</v>
      </c>
      <c r="C61" s="403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10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11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2"/>
        <v>0</v>
      </c>
      <c r="S61" s="83">
        <f>'2b.  Complex Form Data Entry'!M109</f>
        <v>0</v>
      </c>
      <c r="T61" s="12"/>
    </row>
    <row r="62" spans="1:20" ht="13.5" customHeight="1">
      <c r="A62" s="19"/>
      <c r="B62" s="391" t="s">
        <v>26</v>
      </c>
      <c r="C62" s="392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10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11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2"/>
        <v>0</v>
      </c>
      <c r="S62" s="83">
        <f>'2b.  Complex Form Data Entry'!M110</f>
        <v>0</v>
      </c>
      <c r="T62" s="12"/>
    </row>
    <row r="63" spans="1:20" ht="13.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63">
        <f t="shared" si="10"/>
        <v>0</v>
      </c>
      <c r="M63" s="63">
        <f t="shared" si="15"/>
        <v>0</v>
      </c>
      <c r="N63" s="63">
        <f t="shared" si="15"/>
        <v>0</v>
      </c>
      <c r="O63" s="63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63">
        <f t="shared" si="12"/>
        <v>0</v>
      </c>
      <c r="S63" s="64">
        <f t="shared" si="15"/>
        <v>0</v>
      </c>
      <c r="T63" s="12"/>
    </row>
    <row r="64" spans="1:20" ht="3" customHeight="1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3.5">
      <c r="A65" s="393" t="str">
        <f>IF('2b.  Complex Form Data Entry'!E113="", "   ", '2b.  Complex Form Data Entry'!E113)</f>
        <v xml:space="preserve">   </v>
      </c>
      <c r="B65" s="394"/>
      <c r="C65" s="395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customHeight="1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10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11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2"/>
        <v>0</v>
      </c>
      <c r="S66" s="83">
        <f>'2b.  Complex Form Data Entry'!M115</f>
        <v>0</v>
      </c>
      <c r="T66" s="12"/>
    </row>
    <row r="67" spans="1:20" ht="13.5" customHeight="1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10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11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2"/>
        <v>0</v>
      </c>
      <c r="S67" s="83">
        <f>'2b.  Complex Form Data Entry'!M116</f>
        <v>0</v>
      </c>
      <c r="T67" s="12"/>
    </row>
    <row r="68" spans="1:20" ht="13.5" customHeight="1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10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11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2"/>
        <v>0</v>
      </c>
      <c r="S68" s="83">
        <f>'2b.  Complex Form Data Entry'!M117</f>
        <v>0</v>
      </c>
      <c r="T68" s="12"/>
    </row>
    <row r="69" spans="1:20" ht="13.5" customHeight="1">
      <c r="A69" s="19"/>
      <c r="B69" s="402" t="s">
        <v>55</v>
      </c>
      <c r="C69" s="403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10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11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2"/>
        <v>0</v>
      </c>
      <c r="S69" s="83">
        <f>'2b.  Complex Form Data Entry'!M118</f>
        <v>0</v>
      </c>
      <c r="T69" s="12"/>
    </row>
    <row r="70" spans="1:20" ht="13.5" customHeight="1">
      <c r="A70" s="19"/>
      <c r="B70" s="389" t="s">
        <v>56</v>
      </c>
      <c r="C70" s="390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10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11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2"/>
        <v>0</v>
      </c>
      <c r="S70" s="83">
        <f>'2b.  Complex Form Data Entry'!M119</f>
        <v>0</v>
      </c>
      <c r="T70" s="12"/>
    </row>
    <row r="71" spans="1:20" ht="13.5" customHeight="1">
      <c r="A71" s="19"/>
      <c r="B71" s="402" t="s">
        <v>57</v>
      </c>
      <c r="C71" s="403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10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11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2"/>
        <v>0</v>
      </c>
      <c r="S71" s="83">
        <f>'2b.  Complex Form Data Entry'!M120</f>
        <v>0</v>
      </c>
      <c r="T71" s="12"/>
    </row>
    <row r="72" spans="1:20" ht="13.5" customHeight="1">
      <c r="A72" s="19"/>
      <c r="B72" s="391" t="s">
        <v>26</v>
      </c>
      <c r="C72" s="392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10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11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2"/>
        <v>0</v>
      </c>
      <c r="S72" s="83">
        <f>'2b.  Complex Form Data Entry'!M121</f>
        <v>0</v>
      </c>
      <c r="T72" s="12"/>
    </row>
    <row r="73" spans="1:20" ht="13.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63">
        <f t="shared" si="10"/>
        <v>0</v>
      </c>
      <c r="M73" s="63">
        <f t="shared" si="17"/>
        <v>0</v>
      </c>
      <c r="N73" s="63">
        <f t="shared" si="17"/>
        <v>0</v>
      </c>
      <c r="O73" s="63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63">
        <f t="shared" si="12"/>
        <v>0</v>
      </c>
      <c r="S73" s="64">
        <f t="shared" si="17"/>
        <v>0</v>
      </c>
      <c r="T73" s="12"/>
    </row>
    <row r="74" spans="1:20" ht="3" customHeight="1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3.5">
      <c r="A75" s="393" t="str">
        <f>IF('2b.  Complex Form Data Entry'!E124="", "   ", '2b.  Complex Form Data Entry'!E124)</f>
        <v xml:space="preserve">   </v>
      </c>
      <c r="B75" s="394"/>
      <c r="C75" s="395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3.5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10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11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2"/>
        <v>0</v>
      </c>
      <c r="S76" s="104">
        <f>'2b.  Complex Form Data Entry'!M126</f>
        <v>0</v>
      </c>
      <c r="T76" s="12"/>
    </row>
    <row r="77" spans="1:20" ht="13.5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10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11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2"/>
        <v>0</v>
      </c>
      <c r="S77" s="104">
        <f>'2b.  Complex Form Data Entry'!M127</f>
        <v>0</v>
      </c>
      <c r="T77" s="12"/>
    </row>
    <row r="78" spans="1:20" ht="13.5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10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11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2"/>
        <v>0</v>
      </c>
      <c r="S78" s="104">
        <f>'2b.  Complex Form Data Entry'!M128</f>
        <v>0</v>
      </c>
      <c r="T78" s="12"/>
    </row>
    <row r="79" spans="1:20" ht="13.5">
      <c r="A79" s="19"/>
      <c r="B79" s="402" t="s">
        <v>55</v>
      </c>
      <c r="C79" s="403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10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11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2"/>
        <v>0</v>
      </c>
      <c r="S79" s="104">
        <f>'2b.  Complex Form Data Entry'!M129</f>
        <v>0</v>
      </c>
      <c r="T79" s="12"/>
    </row>
    <row r="80" spans="1:20" ht="13.5">
      <c r="A80" s="19"/>
      <c r="B80" s="389" t="s">
        <v>56</v>
      </c>
      <c r="C80" s="390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10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11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2"/>
        <v>0</v>
      </c>
      <c r="S80" s="104">
        <f>'2b.  Complex Form Data Entry'!M130</f>
        <v>0</v>
      </c>
      <c r="T80" s="12"/>
    </row>
    <row r="81" spans="1:20" ht="13.5">
      <c r="A81" s="19"/>
      <c r="B81" s="402" t="s">
        <v>57</v>
      </c>
      <c r="C81" s="403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10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11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2"/>
        <v>0</v>
      </c>
      <c r="S81" s="104">
        <f>'2b.  Complex Form Data Entry'!M131</f>
        <v>0</v>
      </c>
      <c r="T81" s="12"/>
    </row>
    <row r="82" spans="1:20" ht="13.5">
      <c r="A82" s="19"/>
      <c r="B82" s="391" t="s">
        <v>26</v>
      </c>
      <c r="C82" s="392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10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11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2"/>
        <v>0</v>
      </c>
      <c r="S82" s="104">
        <f>'2b.  Complex Form Data Entry'!M132</f>
        <v>0</v>
      </c>
      <c r="T82" s="12"/>
    </row>
    <row r="83" spans="1:20" ht="13.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63">
        <f t="shared" si="10"/>
        <v>0</v>
      </c>
      <c r="M83" s="63">
        <f t="shared" si="19"/>
        <v>0</v>
      </c>
      <c r="N83" s="63">
        <f t="shared" si="19"/>
        <v>0</v>
      </c>
      <c r="O83" s="63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63">
        <f t="shared" si="12"/>
        <v>0</v>
      </c>
      <c r="S83" s="64">
        <f t="shared" si="19"/>
        <v>0</v>
      </c>
      <c r="T83" s="12"/>
    </row>
    <row r="84" spans="1:20" ht="3" customHeight="1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3.5">
      <c r="A85" s="393" t="str">
        <f>IF('2b.  Complex Form Data Entry'!E135="", "   ", '2b.  Complex Form Data Entry'!E135)</f>
        <v xml:space="preserve">   </v>
      </c>
      <c r="B85" s="394"/>
      <c r="C85" s="395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3.5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10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11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2"/>
        <v>0</v>
      </c>
      <c r="S86" s="104">
        <f>'2b.  Complex Form Data Entry'!M137</f>
        <v>0</v>
      </c>
      <c r="T86" s="12"/>
    </row>
    <row r="87" spans="1:20" ht="13.5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10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11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2"/>
        <v>0</v>
      </c>
      <c r="S87" s="104">
        <f>'2b.  Complex Form Data Entry'!M138</f>
        <v>0</v>
      </c>
      <c r="T87" s="12"/>
    </row>
    <row r="88" spans="1:20" ht="13.5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10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11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2"/>
        <v>0</v>
      </c>
      <c r="S88" s="104">
        <f>'2b.  Complex Form Data Entry'!M139</f>
        <v>0</v>
      </c>
      <c r="T88" s="12"/>
    </row>
    <row r="89" spans="1:20" ht="13.5">
      <c r="A89" s="19"/>
      <c r="B89" s="402" t="s">
        <v>55</v>
      </c>
      <c r="C89" s="403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10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11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2"/>
        <v>0</v>
      </c>
      <c r="S89" s="104">
        <f>'2b.  Complex Form Data Entry'!M140</f>
        <v>0</v>
      </c>
      <c r="T89" s="12"/>
    </row>
    <row r="90" spans="1:20" ht="13.5">
      <c r="A90" s="19"/>
      <c r="B90" s="389" t="s">
        <v>56</v>
      </c>
      <c r="C90" s="390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10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11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2"/>
        <v>0</v>
      </c>
      <c r="S90" s="104">
        <f>'2b.  Complex Form Data Entry'!M141</f>
        <v>0</v>
      </c>
      <c r="T90" s="12"/>
    </row>
    <row r="91" spans="1:20" ht="13.5">
      <c r="A91" s="19"/>
      <c r="B91" s="402" t="s">
        <v>57</v>
      </c>
      <c r="C91" s="403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10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11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2"/>
        <v>0</v>
      </c>
      <c r="S91" s="104">
        <f>'2b.  Complex Form Data Entry'!M142</f>
        <v>0</v>
      </c>
      <c r="T91" s="12"/>
    </row>
    <row r="92" spans="1:20" ht="13.5">
      <c r="A92" s="19"/>
      <c r="B92" s="391" t="s">
        <v>26</v>
      </c>
      <c r="C92" s="392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10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11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2"/>
        <v>0</v>
      </c>
      <c r="S92" s="104">
        <f>'2b.  Complex Form Data Entry'!M143</f>
        <v>0</v>
      </c>
      <c r="T92" s="12"/>
    </row>
    <row r="93" spans="1:20" ht="12.75" customHeight="1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63">
        <f t="shared" si="10"/>
        <v>0</v>
      </c>
      <c r="M93" s="63">
        <f t="shared" si="21"/>
        <v>0</v>
      </c>
      <c r="N93" s="63">
        <f t="shared" si="21"/>
        <v>0</v>
      </c>
      <c r="O93" s="63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63">
        <f t="shared" si="12"/>
        <v>0</v>
      </c>
      <c r="S93" s="64">
        <f t="shared" si="21"/>
        <v>0</v>
      </c>
      <c r="T93" s="12"/>
    </row>
    <row r="94" spans="1:20" ht="3" customHeight="1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4" thickBot="1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">
      <c r="A97" s="417" t="s">
        <v>133</v>
      </c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1"/>
    </row>
    <row r="98" spans="1:20" ht="3" customHeight="1" thickBo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>
      <c r="A99" s="419" t="s">
        <v>31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1"/>
    </row>
    <row r="100" spans="1:20" ht="3" customHeight="1" thickTop="1" thickBot="1">
      <c r="A100" s="404"/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1"/>
    </row>
    <row r="101" spans="1:20" ht="13.5">
      <c r="A101" s="414" t="s">
        <v>7</v>
      </c>
      <c r="B101" s="412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3"/>
    </row>
    <row r="102" spans="1:20" ht="13.5">
      <c r="A102" s="410" t="s">
        <v>0</v>
      </c>
      <c r="B102" s="411"/>
      <c r="C102" s="409" t="str">
        <f>IF('2b.  Complex Form Data Entry'!G11="", "   ",'2b.  Complex Form Data Entry'!G11)</f>
        <v xml:space="preserve">   </v>
      </c>
      <c r="D102" s="409"/>
      <c r="E102" s="409"/>
      <c r="F102" s="409"/>
      <c r="G102" s="409"/>
      <c r="H102" s="409"/>
      <c r="I102" s="409"/>
      <c r="J102" s="409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>
      <c r="A103" s="415" t="s">
        <v>152</v>
      </c>
      <c r="B103" s="406"/>
      <c r="C103" s="416" t="str">
        <f>IF('2b.  Complex Form Data Entry'!G12="", "   ",'2b.  Complex Form Data Entry'!G12)</f>
        <v xml:space="preserve">   </v>
      </c>
      <c r="D103" s="416"/>
      <c r="E103" s="416"/>
      <c r="F103" s="416"/>
      <c r="G103" s="416"/>
      <c r="H103" s="416"/>
      <c r="I103" s="416"/>
      <c r="J103" s="416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>
      <c r="A104" s="407" t="s">
        <v>2</v>
      </c>
      <c r="B104" s="408"/>
      <c r="C104" s="298" t="str">
        <f>IF('2b.  Complex Form Data Entry'!G15="", "   ",'2b.  Complex Form Data Entry'!G15)</f>
        <v xml:space="preserve">   </v>
      </c>
      <c r="E104" s="298"/>
      <c r="F104" s="408" t="s">
        <v>8</v>
      </c>
      <c r="G104" s="408"/>
      <c r="H104" s="329" t="str">
        <f>IF('2b.  Complex Form Data Entry'!G15="", " ", '2b.  Complex Form Data Entry'!G16)</f>
        <v xml:space="preserve"> </v>
      </c>
      <c r="I104" s="298"/>
      <c r="J104" s="298"/>
      <c r="L104" s="406" t="s">
        <v>10</v>
      </c>
      <c r="M104" s="406"/>
      <c r="N104" s="406"/>
      <c r="O104" s="406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>
      <c r="A105" s="407" t="s">
        <v>3</v>
      </c>
      <c r="B105" s="408"/>
      <c r="C105" s="300"/>
      <c r="D105" s="298"/>
      <c r="E105" s="298"/>
      <c r="F105" s="408" t="s">
        <v>13</v>
      </c>
      <c r="G105" s="408"/>
      <c r="H105" s="298"/>
      <c r="I105" s="298"/>
      <c r="J105" s="298"/>
      <c r="L105" s="406" t="s">
        <v>9</v>
      </c>
      <c r="M105" s="406"/>
      <c r="N105" s="406"/>
      <c r="O105" s="406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>
      <c r="A106" s="330" t="s">
        <v>151</v>
      </c>
      <c r="B106" s="331"/>
      <c r="C106" s="425" t="str">
        <f>IF('2b.  Complex Form Data Entry'!G10="", " ", '2b.  Complex Form Data Entry'!G10)</f>
        <v xml:space="preserve"> </v>
      </c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6"/>
      <c r="T106" s="11"/>
    </row>
    <row r="107" spans="1:20" ht="13" thickBot="1">
      <c r="A107" s="332"/>
      <c r="B107" s="333"/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8"/>
      <c r="T107" s="11"/>
    </row>
    <row r="108" spans="1:20" ht="18.75" customHeight="1" thickTop="1" thickBot="1">
      <c r="A108" s="418" t="s">
        <v>15</v>
      </c>
      <c r="B108" s="418"/>
      <c r="C108" s="418"/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  <c r="T108" s="5"/>
    </row>
    <row r="109" spans="1:20" ht="3" customHeight="1" thickTop="1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5.5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>
      <c r="A112" s="396" t="s">
        <v>18</v>
      </c>
      <c r="B112" s="397"/>
      <c r="C112" s="398"/>
      <c r="D112" s="431" t="s">
        <v>19</v>
      </c>
      <c r="E112" s="431" t="s">
        <v>5</v>
      </c>
      <c r="F112" s="453" t="s">
        <v>104</v>
      </c>
      <c r="G112" s="431" t="s">
        <v>11</v>
      </c>
      <c r="H112" s="444" t="s">
        <v>23</v>
      </c>
      <c r="I112" s="315"/>
      <c r="J112" s="190">
        <f>'2b.  Complex Form Data Entry'!G19</f>
        <v>2017</v>
      </c>
      <c r="K112" s="286">
        <f>'2b.  Complex Form Data Entry'!H155</f>
        <v>2018</v>
      </c>
      <c r="L112" s="455" t="str">
        <f>CONCATENATE(L34, " Appropriation Change")</f>
        <v>2017 / 2018 Appropriation Change</v>
      </c>
      <c r="O112" s="303"/>
      <c r="P112" s="303"/>
      <c r="Q112" s="303"/>
      <c r="R112" s="437" t="s">
        <v>138</v>
      </c>
      <c r="S112" s="438"/>
      <c r="T112" s="42"/>
    </row>
    <row r="113" spans="1:20" ht="37.5" customHeight="1" thickBot="1">
      <c r="A113" s="399"/>
      <c r="B113" s="400"/>
      <c r="C113" s="401"/>
      <c r="D113" s="432"/>
      <c r="E113" s="432"/>
      <c r="F113" s="454"/>
      <c r="G113" s="432"/>
      <c r="H113" s="445"/>
      <c r="I113" s="316"/>
      <c r="J113" s="191" t="s">
        <v>24</v>
      </c>
      <c r="K113" s="287" t="str">
        <f>'2b.  Complex Form Data Entry'!H156</f>
        <v>Allocation Change</v>
      </c>
      <c r="L113" s="456"/>
      <c r="O113" s="303"/>
      <c r="P113" s="303"/>
      <c r="Q113" s="303"/>
      <c r="R113" s="439"/>
      <c r="S113" s="440"/>
      <c r="T113" s="42"/>
    </row>
    <row r="114" spans="1:20" ht="47.25" customHeight="1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66">
        <f>'2b.  Complex Form Data Entry'!J157</f>
        <v>0</v>
      </c>
      <c r="S114" s="467"/>
      <c r="T114" s="42"/>
    </row>
    <row r="115" spans="1:20" ht="13.5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25">J115+K115</f>
        <v>0</v>
      </c>
      <c r="O115" s="304"/>
      <c r="P115" s="304"/>
      <c r="Q115" s="304"/>
      <c r="R115" s="466">
        <f>'2b.  Complex Form Data Entry'!J158</f>
        <v>0</v>
      </c>
      <c r="S115" s="467"/>
      <c r="T115" s="42"/>
    </row>
    <row r="116" spans="1:20" ht="13.5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25"/>
        <v>0</v>
      </c>
      <c r="O116" s="304"/>
      <c r="P116" s="304"/>
      <c r="Q116" s="304"/>
      <c r="R116" s="466">
        <f>'2b.  Complex Form Data Entry'!J159</f>
        <v>0</v>
      </c>
      <c r="S116" s="467"/>
      <c r="T116" s="42"/>
    </row>
    <row r="117" spans="1:20" ht="13.5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25"/>
        <v>0</v>
      </c>
      <c r="O117" s="304"/>
      <c r="P117" s="304"/>
      <c r="Q117" s="304"/>
      <c r="R117" s="466">
        <f>'2b.  Complex Form Data Entry'!J160</f>
        <v>0</v>
      </c>
      <c r="S117" s="467"/>
      <c r="T117" s="42"/>
    </row>
    <row r="118" spans="1:20" ht="13.5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25"/>
        <v>0</v>
      </c>
      <c r="O118" s="304"/>
      <c r="P118" s="304"/>
      <c r="Q118" s="304"/>
      <c r="R118" s="466">
        <f>'2b.  Complex Form Data Entry'!J161</f>
        <v>0</v>
      </c>
      <c r="S118" s="467"/>
      <c r="T118" s="42"/>
    </row>
    <row r="119" spans="1:20" ht="13.5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25"/>
        <v>0</v>
      </c>
      <c r="O119" s="304"/>
      <c r="P119" s="304"/>
      <c r="Q119" s="304"/>
      <c r="R119" s="466">
        <f>'2b.  Complex Form Data Entry'!J162</f>
        <v>0</v>
      </c>
      <c r="S119" s="467"/>
      <c r="T119" s="42"/>
    </row>
    <row r="120" spans="1:20" ht="14" thickBot="1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25"/>
        <v>0</v>
      </c>
      <c r="O120" s="305"/>
      <c r="P120" s="305"/>
      <c r="Q120" s="305"/>
      <c r="R120" s="468">
        <f>SUM(R114:S119)</f>
        <v>0</v>
      </c>
      <c r="S120" s="469"/>
      <c r="T120" s="42"/>
    </row>
    <row r="121" spans="1:20" ht="3" customHeight="1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3.5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>
      <c r="A123" s="321" t="s">
        <v>142</v>
      </c>
      <c r="B123" s="446" t="str">
        <f>IF('2b.  Complex Form Data Entry'!G39="Y", "See note 5 below.", '2b.  Complex Form Data Entry'!D43)</f>
        <v>An NPV analysis was not performed because …</v>
      </c>
      <c r="C123" s="446"/>
      <c r="D123" s="446"/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5"/>
    </row>
    <row r="124" spans="1:20" ht="13.5">
      <c r="A124" s="68" t="s">
        <v>112</v>
      </c>
      <c r="B124" s="441" t="s">
        <v>150</v>
      </c>
      <c r="C124" s="441"/>
      <c r="D124" s="441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5"/>
    </row>
    <row r="125" spans="1:20" ht="14.25" customHeight="1">
      <c r="A125" s="69" t="s">
        <v>52</v>
      </c>
      <c r="B125" s="465" t="s">
        <v>116</v>
      </c>
      <c r="C125" s="465"/>
      <c r="D125" s="465"/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465"/>
      <c r="R125" s="465"/>
      <c r="S125" s="465"/>
      <c r="T125" s="5"/>
    </row>
    <row r="126" spans="1:20" ht="16.5" customHeight="1">
      <c r="A126" s="69" t="s">
        <v>113</v>
      </c>
      <c r="B126" s="443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5"/>
    </row>
    <row r="127" spans="1:20" ht="14.25" customHeight="1">
      <c r="A127" s="67" t="s">
        <v>114</v>
      </c>
      <c r="B127" s="430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5"/>
    </row>
    <row r="128" spans="1:20" ht="16.5" customHeight="1">
      <c r="A128" s="67" t="s">
        <v>118</v>
      </c>
      <c r="B128" s="429" t="s">
        <v>111</v>
      </c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5"/>
    </row>
    <row r="129" spans="1:20" ht="14.25" customHeight="1">
      <c r="A129" s="67"/>
      <c r="B129" s="447" t="str">
        <f>'2b.  Complex Form Data Entry'!C174</f>
        <v>-</v>
      </c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</row>
    <row r="130" spans="1:20" ht="13.5">
      <c r="A130" s="67"/>
      <c r="B130" s="447" t="str">
        <f>'2b.  Complex Form Data Entry'!C175</f>
        <v xml:space="preserve">- </v>
      </c>
      <c r="C130" s="447"/>
      <c r="D130" s="447"/>
      <c r="E130" s="447"/>
      <c r="F130" s="447"/>
      <c r="G130" s="447"/>
      <c r="H130" s="447"/>
      <c r="I130" s="447"/>
      <c r="J130" s="447"/>
      <c r="K130" s="447"/>
      <c r="L130" s="447"/>
      <c r="M130" s="447"/>
      <c r="N130" s="447"/>
      <c r="O130" s="447"/>
      <c r="P130" s="447"/>
      <c r="Q130" s="447"/>
      <c r="R130" s="447"/>
      <c r="S130" s="447"/>
    </row>
    <row r="131" spans="1:20" ht="12.75" customHeight="1">
      <c r="A131" s="67"/>
      <c r="B131" s="447" t="str">
        <f>'2b.  Complex Form Data Entry'!C176</f>
        <v xml:space="preserve">- 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</row>
    <row r="132" spans="1:20" ht="15" customHeight="1">
      <c r="A132" s="67"/>
      <c r="B132" s="447" t="str">
        <f>'2b.  Complex Form Data Entry'!C177</f>
        <v xml:space="preserve">- 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7"/>
      <c r="S132" s="447"/>
    </row>
    <row r="133" spans="1:20" ht="13.5">
      <c r="A133" s="67"/>
      <c r="B133" s="447" t="str">
        <f>'2b.  Complex Form Data Entry'!C178</f>
        <v xml:space="preserve">- </v>
      </c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447"/>
      <c r="O133" s="447"/>
      <c r="P133" s="447"/>
      <c r="Q133" s="447"/>
      <c r="R133" s="447"/>
      <c r="S133" s="447"/>
      <c r="T133" s="5"/>
    </row>
    <row r="134" spans="1:20" ht="13.5">
      <c r="A134" s="67"/>
      <c r="B134" s="447"/>
      <c r="C134" s="447"/>
      <c r="D134" s="447"/>
      <c r="E134" s="447"/>
      <c r="F134" s="447"/>
      <c r="G134" s="447"/>
      <c r="H134" s="447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</row>
    <row r="135" spans="1:20" ht="13.5">
      <c r="A135" t="str">
        <f>IF('2b.  Complex Form Data Entry'!C181="", " ", "6.")</f>
        <v xml:space="preserve"> </v>
      </c>
      <c r="B135" s="447"/>
      <c r="C135" s="447"/>
      <c r="D135" s="447"/>
      <c r="E135" s="447"/>
      <c r="F135" s="447"/>
      <c r="G135" s="447"/>
      <c r="H135" s="447"/>
      <c r="I135" s="447"/>
      <c r="J135" s="447"/>
      <c r="K135" s="447"/>
      <c r="L135" s="447"/>
      <c r="M135" s="447"/>
      <c r="N135" s="447"/>
      <c r="O135" s="447"/>
      <c r="P135" s="447"/>
      <c r="Q135" s="447"/>
      <c r="R135" s="447"/>
      <c r="S135" s="447"/>
    </row>
    <row r="136" spans="1:20" ht="13.5">
      <c r="A136" s="69"/>
      <c r="B136" s="447"/>
      <c r="C136" s="447"/>
      <c r="D136" s="447"/>
      <c r="E136" s="447"/>
      <c r="F136" s="447"/>
      <c r="G136" s="447"/>
      <c r="H136" s="447"/>
      <c r="I136" s="447"/>
      <c r="J136" s="447"/>
      <c r="K136" s="447"/>
      <c r="L136" s="447"/>
      <c r="M136" s="447"/>
      <c r="N136" s="447"/>
      <c r="O136" s="447"/>
      <c r="P136" s="447"/>
      <c r="Q136" s="447"/>
      <c r="R136" s="447"/>
      <c r="S136" s="447"/>
    </row>
    <row r="137" spans="1:20" ht="13.5">
      <c r="A137" s="69"/>
      <c r="B137" s="447"/>
      <c r="C137" s="447"/>
      <c r="D137" s="447"/>
      <c r="E137" s="447"/>
      <c r="F137" s="447"/>
      <c r="G137" s="447"/>
      <c r="H137" s="447"/>
      <c r="I137" s="447"/>
      <c r="J137" s="447"/>
      <c r="K137" s="447"/>
      <c r="L137" s="447"/>
      <c r="M137" s="447"/>
      <c r="N137" s="447"/>
      <c r="O137" s="447"/>
      <c r="P137" s="447"/>
      <c r="Q137" s="447"/>
      <c r="R137" s="447"/>
      <c r="S137" s="447"/>
    </row>
    <row r="138" spans="1:20" ht="13.5">
      <c r="A138" s="69"/>
      <c r="D138" s="53"/>
      <c r="E138" s="49"/>
      <c r="F138" s="49"/>
    </row>
    <row r="139" spans="1:20">
      <c r="D139" s="53"/>
      <c r="E139" s="49"/>
      <c r="F139" s="49"/>
    </row>
    <row r="140" spans="1:20" ht="13">
      <c r="C140" s="52"/>
      <c r="D140" s="53"/>
      <c r="E140" s="49"/>
      <c r="F140" s="49"/>
    </row>
  </sheetData>
  <mergeCells count="100"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A1:S1"/>
    <mergeCell ref="A3:S3"/>
    <mergeCell ref="A4:S4"/>
    <mergeCell ref="A5:B5"/>
    <mergeCell ref="C5:S5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9" ma:contentTypeDescription="Create a new document." ma:contentTypeScope="" ma:versionID="4baa3e16726784544393c56f24a38adf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7865630754987b1c6af56567661bab1f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YQKKTEHHRR7V-1353-2652</_dlc_DocId>
    <_dlc_DocIdUrl xmlns="cfc4bdfe-72e7-4bcf-8777-527aa6965755">
      <Url>https://kc1-portal38.sharepoint.com/FMD/Legislation2015/_layouts/15/DocIdRedir.aspx?ID=YQKKTEHHRR7V-1353-2652</Url>
      <Description>YQKKTEHHRR7V-1353-2652</Description>
    </_dlc_DocIdUrl>
  </documentManagement>
</p:properties>
</file>

<file path=customXml/itemProps1.xml><?xml version="1.0" encoding="utf-8"?>
<ds:datastoreItem xmlns:ds="http://schemas.openxmlformats.org/officeDocument/2006/customXml" ds:itemID="{EE0FBDC6-4880-4093-B215-23E3C98477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164332-DF9F-4305-A627-25C04881A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0F66F75-E298-49D7-923C-92FD04AD8C51}">
  <ds:schemaRefs>
    <ds:schemaRef ds:uri="1ff4bbbe-e948-4d8f-bbf3-024ce416f14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516f40b-13c9-483a-b8d0-25e20c0c5f62"/>
    <ds:schemaRef ds:uri="cfc4bdfe-72e7-4bcf-8777-527aa69657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Harrison, Shelley</cp:lastModifiedBy>
  <cp:lastPrinted>2015-03-19T18:52:03Z</cp:lastPrinted>
  <dcterms:created xsi:type="dcterms:W3CDTF">1999-06-02T23:29:55Z</dcterms:created>
  <dcterms:modified xsi:type="dcterms:W3CDTF">2018-03-02T18:28:55Z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20a16f47-8ccb-4adb-a8b1-95241f408455</vt:lpwstr>
  </property>
  <property fmtid="{D5CDD505-2E9C-101B-9397-08002B2CF9AE}" pid="4" name="ContentTypeId">
    <vt:lpwstr>0x01010055F3145C9B4BC643A0A9D21F052A005B</vt:lpwstr>
  </property>
  <property fmtid="{D5CDD505-2E9C-101B-9397-08002B2CF9AE}" pid="5" name="SV_QUERY_LIST_4F35BF76-6C0D-4D9B-82B2-816C12CF3733">
    <vt:lpwstr>empty_477D106A-C0D6-4607-AEBD-E2C9D60EA279</vt:lpwstr>
  </property>
</Properties>
</file>