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5760" windowHeight="9240" activeTab="0"/>
  </bookViews>
  <sheets>
    <sheet name="Fiscal Note" sheetId="1" r:id="rId1"/>
  </sheets>
  <definedNames>
    <definedName name="_xlnm.Print_Area" localSheetId="0">'Fiscal Note'!$A$1:$G$55</definedName>
  </definedNames>
  <calcPr calcId="162913"/>
</workbook>
</file>

<file path=xl/sharedStrings.xml><?xml version="1.0" encoding="utf-8"?>
<sst xmlns="http://schemas.openxmlformats.org/spreadsheetml/2006/main" count="67" uniqueCount="44">
  <si>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</si>
  <si>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</si>
  <si>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</si>
  <si>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</si>
  <si>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</si>
  <si>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</si>
  <si>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</si>
  <si>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</si>
  <si>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</si>
  <si>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</si>
  <si>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</si>
  <si>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</si>
  <si>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r>
      <t>Property Tax</t>
    </r>
    <r>
      <rPr>
        <vertAlign val="superscript"/>
        <sz val="10.5"/>
        <rFont val="Univers"/>
        <family val="2"/>
      </rPr>
      <t>2</t>
    </r>
  </si>
  <si>
    <t>Title:   Veterans, Seniors, Human Services Levy</t>
  </si>
  <si>
    <t>Affected Agency and/or Agencies:   DCHS</t>
  </si>
  <si>
    <t>Note Prepared By:  Joe Hall</t>
  </si>
  <si>
    <t>DCHS-VSHSL</t>
  </si>
  <si>
    <t>Interest</t>
  </si>
  <si>
    <t>DCHS-EER</t>
  </si>
  <si>
    <t>DCHS-Behavioral Health</t>
  </si>
  <si>
    <t>DCHS-HCD</t>
  </si>
  <si>
    <t>DPH</t>
  </si>
  <si>
    <t>Interfund Transfer</t>
  </si>
  <si>
    <t>Veterans Programs</t>
  </si>
  <si>
    <t>Seniors Programs</t>
  </si>
  <si>
    <t>Human Services Programs</t>
  </si>
  <si>
    <r>
      <t>2017/2018</t>
    </r>
    <r>
      <rPr>
        <b/>
        <vertAlign val="superscript"/>
        <sz val="10.5"/>
        <rFont val="Univers"/>
        <family val="2"/>
      </rPr>
      <t>3</t>
    </r>
  </si>
  <si>
    <r>
      <t>2019/2020</t>
    </r>
    <r>
      <rPr>
        <b/>
        <vertAlign val="superscript"/>
        <sz val="10.5"/>
        <rFont val="Univers"/>
        <family val="2"/>
      </rPr>
      <t>4</t>
    </r>
  </si>
  <si>
    <r>
      <t>2021/2022</t>
    </r>
    <r>
      <rPr>
        <b/>
        <vertAlign val="superscript"/>
        <sz val="10.5"/>
        <rFont val="Univers"/>
        <family val="2"/>
      </rPr>
      <t>4</t>
    </r>
  </si>
  <si>
    <r>
      <rPr>
        <vertAlign val="superscript"/>
        <sz val="9"/>
        <rFont val="Univers"/>
        <family val="2"/>
      </rPr>
      <t>2</t>
    </r>
    <r>
      <rPr>
        <sz val="9"/>
        <rFont val="Univers"/>
        <family val="2"/>
      </rPr>
      <t xml:space="preserve"> Levy collections are based on a 6-year levy lid lift with a starting rate of $0.10. </t>
    </r>
  </si>
  <si>
    <t xml:space="preserve">Ordinance/Motion:  </t>
  </si>
  <si>
    <t>Technical Assistance</t>
  </si>
  <si>
    <t>Note Reviewed By:   Steve Andryszewski</t>
  </si>
  <si>
    <r>
      <t>Fund Code</t>
    </r>
    <r>
      <rPr>
        <b/>
        <vertAlign val="superscript"/>
        <sz val="10.5"/>
        <rFont val="Univers"/>
        <family val="2"/>
      </rPr>
      <t>1</t>
    </r>
  </si>
  <si>
    <t>Date Prepared: March 7, 2018</t>
  </si>
  <si>
    <r>
      <rPr>
        <vertAlign val="superscript"/>
        <sz val="9"/>
        <rFont val="Univers"/>
        <family val="2"/>
      </rPr>
      <t>3</t>
    </r>
    <r>
      <rPr>
        <sz val="9"/>
        <rFont val="Univers"/>
        <family val="2"/>
      </rPr>
      <t xml:space="preserve"> 2018 Tax revenue based upon March 2018 OEFA revenue forecast.  2018 Interest revenue based upon estimated ending fund balance multiplied by the March 2018 OEFA forecast of investment pool nominal rate of return. Expenditures based on VSHSL Transition Plan submitted to council in March 2018.</t>
    </r>
  </si>
  <si>
    <t>Does this legislation require a budget supplemental? NO</t>
  </si>
  <si>
    <r>
      <rPr>
        <vertAlign val="superscript"/>
        <sz val="9"/>
        <rFont val="Univers"/>
        <family val="2"/>
      </rPr>
      <t>1</t>
    </r>
    <r>
      <rPr>
        <sz val="9"/>
        <rFont val="Univers"/>
        <family val="2"/>
      </rPr>
      <t xml:space="preserve"> A new fund #1143 and new appropriation units were set up within the DCHS structure to receive and expend levy revenues per Ordinance 18555.</t>
    </r>
  </si>
  <si>
    <r>
      <rPr>
        <vertAlign val="superscript"/>
        <sz val="9"/>
        <rFont val="Univers"/>
        <family val="2"/>
      </rPr>
      <t>4</t>
    </r>
    <r>
      <rPr>
        <sz val="9"/>
        <rFont val="Univers"/>
        <family val="2"/>
      </rPr>
      <t xml:space="preserve"> Tax revenue based on March 2018 OEFA forecast.  Interest revenue based upon estimated ending fund balance multiplied by the March 2018 OEFA forecast of investment pool nominal rate of return. VSHSL expenditures based upon PSB out year growth projections for wages and central rates.   Interfund transfer expenditures estimated based on the Implementation Plan.</t>
    </r>
  </si>
  <si>
    <t>Prosecuting Attorneys Office</t>
  </si>
  <si>
    <t>PAO</t>
  </si>
  <si>
    <t>2017/2018 FISCAL NOTE</t>
  </si>
  <si>
    <t>Date Reviewed:  March 7, 2018</t>
  </si>
  <si>
    <t xml:space="preserve">Ordinance 18555 created the Veterans, Seniors and Human Services Levy which is a special revenue fund. Ordinance 18616 authorized the Continuation Plan budget which continues 2017 activity into 2018 to ensure continuity of services.  The full budget for 2018 referred to as the VSHSL Transition Plan is currently before Council for their review. This fiscal note pertains to the VSHSL Implementation Plan for calendar year 2019 -2023 planned expenditures.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</si>
</sst>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
    <numFmt numFmtId="165" formatCode="_(* #,##0_);_(* \(#,##0\);_(* &quot;-&quot;??_);_(@_)"/>
  </numFmts>
  <fonts count="10">
    <font>
      <sz val="10"/>
      <name val="Arial"/>
      <family val="2"/>
    </font>
    <font>
      <sz val="10.5"/>
      <name val="Univers"/>
      <family val="2"/>
    </font>
    <font>
      <sz val="8"/>
      <name val="Univers"/>
      <family val="2"/>
    </font>
    <font>
      <b/>
      <sz val="10.5"/>
      <name val="Univers"/>
      <family val="2"/>
    </font>
    <font>
      <b/>
      <sz val="11"/>
      <name val="Univers"/>
      <family val="2"/>
    </font>
    <font>
      <vertAlign val="superscript"/>
      <sz val="10.5"/>
      <name val="Univers"/>
      <family val="2"/>
    </font>
    <font>
      <b/>
      <vertAlign val="superscript"/>
      <sz val="10.5"/>
      <name val="Univers"/>
      <family val="2"/>
    </font>
    <font>
      <sz val="9"/>
      <name val="Univers"/>
      <family val="2"/>
    </font>
    <font>
      <vertAlign val="superscript"/>
      <sz val="9"/>
      <name val="Univers"/>
      <family val="2"/>
    </font>
    <font>
      <sz val="9"/>
      <name val="Arial"/>
      <family val="2"/>
    </font>
  </fonts>
  <fills count="3">
    <fill>
      <patternFill/>
    </fill>
    <fill>
      <patternFill patternType="gray125"/>
    </fill>
    <fill>
      <patternFill patternType="solid">
        <fgColor theme="0"/>
        <bgColor indexed="64"/>
      </patternFill>
    </fill>
  </fills>
  <borders count="35">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thin"/>
      <bottom/>
    </border>
    <border>
      <left/>
      <right/>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5" fontId="1" fillId="0" borderId="15" xfId="18" applyNumberFormat="1" applyFont="1" applyFill="1" applyBorder="1"/>
    <xf numFmtId="165" fontId="1" fillId="0" borderId="23" xfId="18" applyNumberFormat="1" applyFont="1" applyFill="1" applyBorder="1"/>
    <xf numFmtId="165" fontId="1" fillId="0" borderId="15" xfId="18" applyNumberFormat="1" applyFont="1" applyBorder="1"/>
    <xf numFmtId="165" fontId="1" fillId="0" borderId="23" xfId="18" applyNumberFormat="1" applyFont="1" applyBorder="1"/>
    <xf numFmtId="165" fontId="1" fillId="0" borderId="15" xfId="18" applyNumberFormat="1" applyFont="1" applyBorder="1" applyAlignment="1">
      <alignment horizontal="right"/>
    </xf>
    <xf numFmtId="165" fontId="3" fillId="0" borderId="16" xfId="18" applyNumberFormat="1" applyFont="1" applyBorder="1"/>
    <xf numFmtId="165" fontId="3" fillId="0" borderId="24" xfId="18" applyNumberFormat="1" applyFont="1" applyBorder="1"/>
    <xf numFmtId="165" fontId="1" fillId="0" borderId="15" xfId="18" applyNumberFormat="1" applyFont="1" applyFill="1" applyBorder="1" applyAlignment="1">
      <alignment wrapText="1"/>
    </xf>
    <xf numFmtId="165" fontId="0" fillId="0" borderId="0" xfId="18" applyNumberFormat="1" applyFont="1"/>
    <xf numFmtId="3" fontId="1" fillId="0" borderId="15" xfId="18" applyNumberFormat="1" applyFont="1" applyBorder="1"/>
    <xf numFmtId="3" fontId="1" fillId="0" borderId="23" xfId="18" applyNumberFormat="1" applyFont="1" applyBorder="1"/>
    <xf numFmtId="3" fontId="1" fillId="0" borderId="15" xfId="18" applyNumberFormat="1" applyFont="1" applyBorder="1" applyAlignment="1">
      <alignment horizontal="right"/>
    </xf>
    <xf numFmtId="3" fontId="1" fillId="0" borderId="23" xfId="18" applyNumberFormat="1" applyFont="1" applyBorder="1" applyAlignment="1">
      <alignment horizontal="right"/>
    </xf>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165" fontId="0" fillId="0" borderId="0" xfId="0" applyNumberFormat="1"/>
    <xf numFmtId="165" fontId="0" fillId="0" borderId="0" xfId="18" applyNumberFormat="1" applyFont="1" applyBorder="1"/>
    <xf numFmtId="43" fontId="0" fillId="0" borderId="0" xfId="18" applyNumberFormat="1" applyFont="1"/>
    <xf numFmtId="0" fontId="1" fillId="0" borderId="25" xfId="0" applyFont="1" applyBorder="1"/>
    <xf numFmtId="0" fontId="1" fillId="0" borderId="26" xfId="0" applyFont="1" applyBorder="1"/>
    <xf numFmtId="164" fontId="1" fillId="0" borderId="27" xfId="0" applyNumberFormat="1" applyFont="1" applyBorder="1" applyAlignment="1">
      <alignment horizontal="center" wrapText="1"/>
    </xf>
    <xf numFmtId="165" fontId="1" fillId="0" borderId="27" xfId="18" applyNumberFormat="1" applyFont="1" applyBorder="1" applyAlignment="1">
      <alignment horizontal="right"/>
    </xf>
    <xf numFmtId="3" fontId="1" fillId="0" borderId="27" xfId="18" applyNumberFormat="1" applyFont="1" applyBorder="1" applyAlignment="1">
      <alignment horizontal="right"/>
    </xf>
    <xf numFmtId="3" fontId="1" fillId="0" borderId="28" xfId="18" applyNumberFormat="1" applyFont="1" applyBorder="1" applyAlignment="1">
      <alignment horizontal="right"/>
    </xf>
    <xf numFmtId="0" fontId="1" fillId="0" borderId="27" xfId="0" applyFont="1" applyBorder="1" applyAlignment="1" quotePrefix="1">
      <alignment horizontal="center" wrapText="1"/>
    </xf>
    <xf numFmtId="0" fontId="4" fillId="0" borderId="0" xfId="0" applyFont="1" applyAlignment="1" quotePrefix="1">
      <alignment horizontal="centerContinuous"/>
    </xf>
    <xf numFmtId="0" fontId="7" fillId="0" borderId="0" xfId="0" applyFont="1" applyFill="1" applyAlignment="1">
      <alignment horizontal="left" vertical="top" wrapText="1"/>
    </xf>
    <xf numFmtId="0" fontId="9" fillId="0" borderId="0" xfId="0" applyFont="1" applyAlignment="1">
      <alignmen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15" fontId="1" fillId="0" borderId="5"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8"/>
  <sheetViews>
    <sheetView tabSelected="1" zoomScale="130" zoomScaleNormal="130" workbookViewId="0" topLeftCell="A1">
      <selection activeCell="J13" sqref="J13"/>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9" width="15.00390625" style="0" bestFit="1" customWidth="1"/>
    <col min="10" max="10" width="14.7109375" style="0" bestFit="1" customWidth="1"/>
  </cols>
  <sheetData>
    <row r="1" spans="1:9" ht="17.25" customHeight="1">
      <c r="A1" s="87" t="s">
        <v>41</v>
      </c>
      <c r="B1" s="2"/>
      <c r="C1" s="2"/>
      <c r="D1" s="2"/>
      <c r="E1" s="2"/>
      <c r="F1" s="2"/>
      <c r="G1" s="2"/>
      <c r="H1" s="1"/>
      <c r="I1" s="1"/>
    </row>
    <row r="2" spans="1:8" ht="14.25" thickBot="1">
      <c r="A2" s="25"/>
      <c r="B2" s="2"/>
      <c r="C2" s="2"/>
      <c r="D2" s="2"/>
      <c r="E2" s="2"/>
      <c r="F2" s="2"/>
      <c r="G2" s="2"/>
      <c r="H2" s="3"/>
    </row>
    <row r="3" spans="1:8" ht="18" customHeight="1" thickTop="1">
      <c r="A3" s="56" t="s">
        <v>30</v>
      </c>
      <c r="B3" s="4"/>
      <c r="C3" s="5"/>
      <c r="D3" s="5"/>
      <c r="E3" s="5"/>
      <c r="F3" s="5"/>
      <c r="G3" s="6"/>
      <c r="H3" s="3"/>
    </row>
    <row r="4" spans="1:8" ht="18" customHeight="1">
      <c r="A4" s="7" t="s">
        <v>13</v>
      </c>
      <c r="B4" s="8"/>
      <c r="C4" s="9"/>
      <c r="D4" s="9"/>
      <c r="E4" s="9"/>
      <c r="F4" s="9"/>
      <c r="G4" s="10"/>
      <c r="H4" s="3"/>
    </row>
    <row r="5" spans="1:7" ht="18" customHeight="1">
      <c r="A5" s="11" t="s">
        <v>14</v>
      </c>
      <c r="B5" s="12"/>
      <c r="C5" s="12"/>
      <c r="D5" s="12"/>
      <c r="E5" s="12"/>
      <c r="F5" s="12"/>
      <c r="G5" s="13"/>
    </row>
    <row r="6" spans="1:7" ht="18" customHeight="1">
      <c r="A6" s="11" t="s">
        <v>15</v>
      </c>
      <c r="B6" s="12"/>
      <c r="C6" s="12"/>
      <c r="D6" s="12"/>
      <c r="E6" s="12"/>
      <c r="F6" s="12"/>
      <c r="G6" s="13"/>
    </row>
    <row r="7" spans="1:7" ht="18" customHeight="1">
      <c r="A7" s="11" t="s">
        <v>34</v>
      </c>
      <c r="B7" s="12"/>
      <c r="C7" s="12"/>
      <c r="D7" s="12"/>
      <c r="E7" s="12"/>
      <c r="F7" s="12"/>
      <c r="G7" s="13"/>
    </row>
    <row r="8" spans="1:7" ht="18" customHeight="1">
      <c r="A8" s="57" t="s">
        <v>32</v>
      </c>
      <c r="B8" s="12"/>
      <c r="C8" s="12"/>
      <c r="D8" s="12"/>
      <c r="E8" s="12"/>
      <c r="F8" s="12"/>
      <c r="G8" s="13"/>
    </row>
    <row r="9" spans="1:7" ht="18" customHeight="1" thickBot="1">
      <c r="A9" s="58" t="s">
        <v>42</v>
      </c>
      <c r="B9" s="96"/>
      <c r="C9" s="14"/>
      <c r="D9" s="14"/>
      <c r="E9" s="14"/>
      <c r="F9" s="14"/>
      <c r="G9" s="15"/>
    </row>
    <row r="10" spans="1:7" ht="18" customHeight="1" thickTop="1">
      <c r="A10" s="16"/>
      <c r="C10" s="16"/>
      <c r="D10" s="12"/>
      <c r="E10" s="12"/>
      <c r="F10" s="12"/>
      <c r="G10" s="12"/>
    </row>
    <row r="11" spans="1:7" ht="18" customHeight="1" thickBot="1">
      <c r="A11" s="32" t="s">
        <v>7</v>
      </c>
      <c r="C11" s="16"/>
      <c r="D11" s="16"/>
      <c r="E11" s="16"/>
      <c r="F11" s="16"/>
      <c r="G11" s="16"/>
    </row>
    <row r="12" spans="1:9" ht="18" customHeight="1">
      <c r="A12" s="90" t="s">
        <v>43</v>
      </c>
      <c r="B12" s="91"/>
      <c r="C12" s="91"/>
      <c r="D12" s="91"/>
      <c r="E12" s="91"/>
      <c r="F12" s="91"/>
      <c r="G12" s="92"/>
      <c r="I12" s="36"/>
    </row>
    <row r="13" spans="1:7" ht="42.75" customHeight="1" thickBot="1">
      <c r="A13" s="93"/>
      <c r="B13" s="94"/>
      <c r="C13" s="94"/>
      <c r="D13" s="94"/>
      <c r="E13" s="94"/>
      <c r="F13" s="94"/>
      <c r="G13" s="95"/>
    </row>
    <row r="14" spans="1:7" ht="18" customHeight="1">
      <c r="A14" s="44"/>
      <c r="B14" s="44"/>
      <c r="C14" s="44"/>
      <c r="D14" s="44"/>
      <c r="E14" s="44"/>
      <c r="F14" s="44"/>
      <c r="G14" s="44"/>
    </row>
    <row r="15" spans="1:7" ht="18" customHeight="1" thickBot="1">
      <c r="A15" s="33" t="s">
        <v>0</v>
      </c>
      <c r="B15" s="12"/>
      <c r="C15" s="16"/>
      <c r="D15" s="16"/>
      <c r="E15" s="16"/>
      <c r="F15" s="16"/>
      <c r="G15" s="16"/>
    </row>
    <row r="16" spans="1:9" ht="27">
      <c r="A16" s="46" t="s">
        <v>8</v>
      </c>
      <c r="B16" s="47"/>
      <c r="C16" s="48" t="s">
        <v>33</v>
      </c>
      <c r="D16" s="48" t="s">
        <v>6</v>
      </c>
      <c r="E16" s="49" t="s">
        <v>26</v>
      </c>
      <c r="F16" s="50" t="s">
        <v>27</v>
      </c>
      <c r="G16" s="50" t="s">
        <v>28</v>
      </c>
      <c r="I16" s="35"/>
    </row>
    <row r="17" spans="1:7" ht="18" customHeight="1">
      <c r="A17" s="28" t="s">
        <v>16</v>
      </c>
      <c r="B17" s="17"/>
      <c r="C17" s="55">
        <v>1143</v>
      </c>
      <c r="D17" s="37" t="s">
        <v>12</v>
      </c>
      <c r="E17" s="59">
        <v>53265713</v>
      </c>
      <c r="F17" s="59">
        <v>115060192</v>
      </c>
      <c r="G17" s="60">
        <v>126465032</v>
      </c>
    </row>
    <row r="18" spans="1:7" ht="18" customHeight="1">
      <c r="A18" s="28" t="s">
        <v>16</v>
      </c>
      <c r="B18" s="17"/>
      <c r="C18" s="55">
        <v>1143</v>
      </c>
      <c r="D18" s="37" t="s">
        <v>17</v>
      </c>
      <c r="E18" s="61">
        <v>57409.1359665436</v>
      </c>
      <c r="F18" s="61">
        <v>418211.96377576713</v>
      </c>
      <c r="G18" s="62">
        <v>646734.8368833672</v>
      </c>
    </row>
    <row r="19" spans="1:10" ht="18" customHeight="1">
      <c r="A19" s="28" t="s">
        <v>18</v>
      </c>
      <c r="B19" s="17"/>
      <c r="C19" s="55">
        <v>2240</v>
      </c>
      <c r="D19" s="37" t="s">
        <v>22</v>
      </c>
      <c r="E19" s="61">
        <v>0</v>
      </c>
      <c r="F19" s="68">
        <f>1550000+1600000</f>
        <v>3150000</v>
      </c>
      <c r="G19" s="69">
        <f>1650000+1800000</f>
        <v>3450000</v>
      </c>
      <c r="I19" s="67"/>
      <c r="J19" s="67"/>
    </row>
    <row r="20" spans="1:10" ht="18" customHeight="1">
      <c r="A20" s="28" t="s">
        <v>19</v>
      </c>
      <c r="B20" s="17"/>
      <c r="C20" s="55">
        <v>1120</v>
      </c>
      <c r="D20" s="37" t="s">
        <v>22</v>
      </c>
      <c r="E20" s="61">
        <v>0</v>
      </c>
      <c r="F20" s="68">
        <f>1690000+1735000</f>
        <v>3425000</v>
      </c>
      <c r="G20" s="69">
        <f>1965000+2022000</f>
        <v>3987000</v>
      </c>
      <c r="I20" s="67"/>
      <c r="J20" s="67"/>
    </row>
    <row r="21" spans="1:10" ht="18" customHeight="1">
      <c r="A21" s="28" t="s">
        <v>20</v>
      </c>
      <c r="B21" s="17"/>
      <c r="C21" s="39">
        <v>2460</v>
      </c>
      <c r="D21" s="37" t="s">
        <v>22</v>
      </c>
      <c r="E21" s="61">
        <v>24280684</v>
      </c>
      <c r="F21" s="68">
        <f>20196513+19843136</f>
        <v>40039649</v>
      </c>
      <c r="G21" s="69">
        <f>19203387+17999766</f>
        <v>37203153</v>
      </c>
      <c r="I21" s="67"/>
      <c r="J21" s="67"/>
    </row>
    <row r="22" spans="1:10" ht="18" customHeight="1">
      <c r="A22" s="28" t="s">
        <v>21</v>
      </c>
      <c r="B22" s="17"/>
      <c r="C22" s="39">
        <v>1800</v>
      </c>
      <c r="D22" s="37" t="s">
        <v>22</v>
      </c>
      <c r="E22" s="63">
        <v>0</v>
      </c>
      <c r="F22" s="70">
        <f>3580000+3945000+1080000+1108000</f>
        <v>9713000</v>
      </c>
      <c r="G22" s="71">
        <f>3510000+4525000+1136000+1166000</f>
        <v>10337000</v>
      </c>
      <c r="I22" s="67"/>
      <c r="J22" s="67"/>
    </row>
    <row r="23" spans="1:10" ht="18" customHeight="1">
      <c r="A23" s="80" t="s">
        <v>39</v>
      </c>
      <c r="B23" s="81"/>
      <c r="C23" s="82"/>
      <c r="D23" s="37" t="s">
        <v>22</v>
      </c>
      <c r="E23" s="83"/>
      <c r="F23" s="84">
        <f>335000+335000</f>
        <v>670000</v>
      </c>
      <c r="G23" s="85">
        <f>335000+341000</f>
        <v>676000</v>
      </c>
      <c r="I23" s="67"/>
      <c r="J23" s="67"/>
    </row>
    <row r="24" spans="1:9" ht="18" customHeight="1" thickBot="1">
      <c r="A24" s="29"/>
      <c r="B24" s="30" t="s">
        <v>1</v>
      </c>
      <c r="C24" s="40"/>
      <c r="D24" s="40"/>
      <c r="E24" s="64">
        <f>SUM(E17:E22)</f>
        <v>77603806.13596654</v>
      </c>
      <c r="F24" s="64">
        <f>SUM(F17:F23)</f>
        <v>172476052.96377575</v>
      </c>
      <c r="G24" s="65">
        <f>SUM(G17:G23)</f>
        <v>182764919.83688337</v>
      </c>
      <c r="I24" s="24"/>
    </row>
    <row r="25" spans="1:7" ht="18" customHeight="1">
      <c r="A25" s="16"/>
      <c r="B25" s="16"/>
      <c r="C25" s="41"/>
      <c r="D25" s="41"/>
      <c r="E25" s="18"/>
      <c r="F25" s="18"/>
      <c r="G25" s="18"/>
    </row>
    <row r="26" spans="1:7" ht="18" customHeight="1" thickBot="1">
      <c r="A26" s="32" t="s">
        <v>2</v>
      </c>
      <c r="B26" s="12"/>
      <c r="C26" s="42"/>
      <c r="D26" s="41"/>
      <c r="E26" s="16"/>
      <c r="F26" s="16"/>
      <c r="G26" s="16"/>
    </row>
    <row r="27" spans="1:7" ht="24" customHeight="1">
      <c r="A27" s="46" t="s">
        <v>8</v>
      </c>
      <c r="B27" s="47"/>
      <c r="C27" s="48" t="s">
        <v>5</v>
      </c>
      <c r="D27" s="51" t="s">
        <v>3</v>
      </c>
      <c r="E27" s="48" t="s">
        <v>26</v>
      </c>
      <c r="F27" s="50" t="s">
        <v>27</v>
      </c>
      <c r="G27" s="50" t="s">
        <v>28</v>
      </c>
    </row>
    <row r="28" spans="1:7" ht="18" customHeight="1">
      <c r="A28" s="28" t="s">
        <v>16</v>
      </c>
      <c r="B28" s="19"/>
      <c r="C28" s="55">
        <v>1143</v>
      </c>
      <c r="D28" s="55" t="s">
        <v>11</v>
      </c>
      <c r="E28" s="66">
        <v>51517129</v>
      </c>
      <c r="F28" s="66">
        <v>107545067</v>
      </c>
      <c r="G28" s="62">
        <v>125023813</v>
      </c>
    </row>
    <row r="29" spans="1:7" ht="18" customHeight="1">
      <c r="A29" s="28" t="s">
        <v>18</v>
      </c>
      <c r="B29" s="19"/>
      <c r="C29" s="39">
        <v>2240</v>
      </c>
      <c r="D29" s="55" t="s">
        <v>11</v>
      </c>
      <c r="E29" s="61">
        <v>0</v>
      </c>
      <c r="F29" s="61">
        <f aca="true" t="shared" si="0" ref="F29:G32">+F19</f>
        <v>3150000</v>
      </c>
      <c r="G29" s="61">
        <f t="shared" si="0"/>
        <v>3450000</v>
      </c>
    </row>
    <row r="30" spans="1:7" ht="18" customHeight="1">
      <c r="A30" s="28" t="s">
        <v>19</v>
      </c>
      <c r="B30" s="19"/>
      <c r="C30" s="39">
        <v>1120</v>
      </c>
      <c r="D30" s="55" t="s">
        <v>11</v>
      </c>
      <c r="E30" s="61">
        <v>0</v>
      </c>
      <c r="F30" s="61">
        <f t="shared" si="0"/>
        <v>3425000</v>
      </c>
      <c r="G30" s="61">
        <f t="shared" si="0"/>
        <v>3987000</v>
      </c>
    </row>
    <row r="31" spans="1:10" ht="18" customHeight="1">
      <c r="A31" s="28" t="s">
        <v>20</v>
      </c>
      <c r="B31" s="19"/>
      <c r="C31" s="39">
        <v>2460</v>
      </c>
      <c r="D31" s="55" t="s">
        <v>11</v>
      </c>
      <c r="E31" s="61">
        <v>24280684</v>
      </c>
      <c r="F31" s="61">
        <f t="shared" si="0"/>
        <v>40039649</v>
      </c>
      <c r="G31" s="61">
        <f t="shared" si="0"/>
        <v>37203153</v>
      </c>
      <c r="I31" s="67"/>
      <c r="J31" s="67"/>
    </row>
    <row r="32" spans="1:10" ht="18" customHeight="1">
      <c r="A32" s="28" t="s">
        <v>21</v>
      </c>
      <c r="B32" s="19"/>
      <c r="C32" s="39">
        <v>1800</v>
      </c>
      <c r="D32" s="38" t="s">
        <v>21</v>
      </c>
      <c r="E32" s="63">
        <v>0</v>
      </c>
      <c r="F32" s="61">
        <f t="shared" si="0"/>
        <v>9713000</v>
      </c>
      <c r="G32" s="61">
        <f t="shared" si="0"/>
        <v>10337000</v>
      </c>
      <c r="I32" s="67"/>
      <c r="J32" s="67"/>
    </row>
    <row r="33" spans="1:10" ht="18" customHeight="1">
      <c r="A33" s="80" t="s">
        <v>39</v>
      </c>
      <c r="B33" s="81"/>
      <c r="C33" s="82"/>
      <c r="D33" s="86" t="s">
        <v>40</v>
      </c>
      <c r="E33" s="83">
        <v>0</v>
      </c>
      <c r="F33" s="61">
        <f aca="true" t="shared" si="1" ref="F33:G33">+F23</f>
        <v>670000</v>
      </c>
      <c r="G33" s="61">
        <f t="shared" si="1"/>
        <v>676000</v>
      </c>
      <c r="I33" s="67"/>
      <c r="J33" s="67"/>
    </row>
    <row r="34" spans="1:10" ht="18" customHeight="1" thickBot="1">
      <c r="A34" s="29"/>
      <c r="B34" s="30" t="s">
        <v>4</v>
      </c>
      <c r="C34" s="40"/>
      <c r="D34" s="40"/>
      <c r="E34" s="64">
        <f>SUM(E28:E32)</f>
        <v>75797813</v>
      </c>
      <c r="F34" s="64">
        <f>SUM(F28:F32)</f>
        <v>163872716</v>
      </c>
      <c r="G34" s="65">
        <f>SUM(G28:G32)</f>
        <v>180000966</v>
      </c>
      <c r="H34" s="34"/>
      <c r="I34" s="67"/>
      <c r="J34" s="67"/>
    </row>
    <row r="35" spans="1:10" ht="18" customHeight="1">
      <c r="A35" s="16"/>
      <c r="B35" s="16"/>
      <c r="C35" s="16"/>
      <c r="D35" s="16"/>
      <c r="E35" s="18"/>
      <c r="F35" s="18"/>
      <c r="G35" s="18"/>
      <c r="I35" s="77"/>
      <c r="J35" s="77"/>
    </row>
    <row r="36" spans="1:7" ht="18" customHeight="1" thickBot="1">
      <c r="A36" s="32" t="s">
        <v>9</v>
      </c>
      <c r="B36" s="12"/>
      <c r="C36" s="12"/>
      <c r="D36" s="12"/>
      <c r="E36" s="16"/>
      <c r="F36" s="16"/>
      <c r="G36" s="16"/>
    </row>
    <row r="37" spans="1:10" ht="26.25" customHeight="1">
      <c r="A37" s="26"/>
      <c r="B37" s="27"/>
      <c r="C37" s="52"/>
      <c r="D37" s="53"/>
      <c r="E37" s="48" t="s">
        <v>26</v>
      </c>
      <c r="F37" s="51" t="s">
        <v>27</v>
      </c>
      <c r="G37" s="54" t="s">
        <v>28</v>
      </c>
      <c r="H37" s="22"/>
      <c r="I37" s="78"/>
      <c r="J37" s="67"/>
    </row>
    <row r="38" spans="1:10" ht="18" customHeight="1">
      <c r="A38" s="28" t="s">
        <v>23</v>
      </c>
      <c r="B38" s="17"/>
      <c r="C38" s="20"/>
      <c r="D38" s="21"/>
      <c r="E38" s="61">
        <v>17054377</v>
      </c>
      <c r="F38" s="61">
        <v>35463352.1203311</v>
      </c>
      <c r="G38" s="60">
        <v>41251270.58748729</v>
      </c>
      <c r="H38" s="22"/>
      <c r="I38" s="79"/>
      <c r="J38" s="67"/>
    </row>
    <row r="39" spans="1:10" ht="18" customHeight="1">
      <c r="A39" s="28" t="s">
        <v>24</v>
      </c>
      <c r="B39" s="17"/>
      <c r="C39" s="17"/>
      <c r="D39" s="19"/>
      <c r="E39" s="61">
        <v>16853376</v>
      </c>
      <c r="F39" s="61">
        <v>35463352.1203311</v>
      </c>
      <c r="G39" s="60">
        <v>41251270.58748729</v>
      </c>
      <c r="H39" s="23"/>
      <c r="I39" s="67"/>
      <c r="J39" s="67"/>
    </row>
    <row r="40" spans="1:10" ht="18" customHeight="1">
      <c r="A40" s="28" t="s">
        <v>25</v>
      </c>
      <c r="B40" s="17"/>
      <c r="C40" s="17"/>
      <c r="D40" s="19"/>
      <c r="E40" s="61">
        <v>17084376</v>
      </c>
      <c r="F40" s="61">
        <v>35463363</v>
      </c>
      <c r="G40" s="60">
        <v>41251271</v>
      </c>
      <c r="H40" s="23"/>
      <c r="I40" s="67"/>
      <c r="J40" s="67"/>
    </row>
    <row r="41" spans="1:10" ht="18" customHeight="1">
      <c r="A41" s="28" t="s">
        <v>31</v>
      </c>
      <c r="B41" s="17"/>
      <c r="C41" s="17"/>
      <c r="D41" s="19"/>
      <c r="E41" s="61">
        <v>525000</v>
      </c>
      <c r="F41" s="61">
        <v>1155000</v>
      </c>
      <c r="G41" s="60">
        <v>1270000</v>
      </c>
      <c r="H41" s="23"/>
      <c r="I41" s="67"/>
      <c r="J41" s="67"/>
    </row>
    <row r="42" spans="1:10" ht="18" customHeight="1">
      <c r="A42" s="28"/>
      <c r="B42" s="17"/>
      <c r="C42" s="17"/>
      <c r="D42" s="19"/>
      <c r="E42" s="59"/>
      <c r="F42" s="59"/>
      <c r="G42" s="60"/>
      <c r="I42" s="67"/>
      <c r="J42" s="67"/>
    </row>
    <row r="43" spans="1:10" ht="18" customHeight="1">
      <c r="A43" s="28"/>
      <c r="B43" s="17"/>
      <c r="C43" s="20"/>
      <c r="D43" s="21"/>
      <c r="E43" s="61"/>
      <c r="F43" s="61"/>
      <c r="G43" s="62"/>
      <c r="I43" s="67"/>
      <c r="J43" s="67"/>
    </row>
    <row r="44" spans="1:10" ht="18" customHeight="1" thickBot="1">
      <c r="A44" s="29" t="s">
        <v>4</v>
      </c>
      <c r="B44" s="30"/>
      <c r="C44" s="30"/>
      <c r="D44" s="31"/>
      <c r="E44" s="64">
        <f>SUM(E38:E43)</f>
        <v>51517129</v>
      </c>
      <c r="F44" s="64">
        <f>SUM(F38:F43)</f>
        <v>107545067.2406622</v>
      </c>
      <c r="G44" s="65">
        <f>SUM(G38:G43)</f>
        <v>125023812.17497458</v>
      </c>
      <c r="H44" s="24"/>
      <c r="I44" s="67"/>
      <c r="J44" s="67"/>
    </row>
    <row r="45" spans="1:9" ht="15.75" customHeight="1">
      <c r="A45" s="32" t="s">
        <v>36</v>
      </c>
      <c r="B45" s="12"/>
      <c r="C45" s="12"/>
      <c r="D45" s="12"/>
      <c r="E45" s="43"/>
      <c r="F45" s="43"/>
      <c r="G45" s="43"/>
      <c r="H45" s="24"/>
      <c r="I45" s="24"/>
    </row>
    <row r="46" spans="1:9" ht="15.75" customHeight="1">
      <c r="A46" s="32"/>
      <c r="B46" s="12"/>
      <c r="C46" s="12"/>
      <c r="D46" s="12"/>
      <c r="E46" s="43"/>
      <c r="F46" s="43"/>
      <c r="G46" s="43"/>
      <c r="H46" s="24"/>
      <c r="I46" s="24"/>
    </row>
    <row r="47" spans="1:9" ht="15.75" customHeight="1">
      <c r="A47" s="12" t="s">
        <v>10</v>
      </c>
      <c r="B47" s="12"/>
      <c r="C47" s="12"/>
      <c r="D47" s="12"/>
      <c r="E47" s="43"/>
      <c r="F47" s="43"/>
      <c r="G47" s="43"/>
      <c r="H47" s="24"/>
      <c r="I47" s="24"/>
    </row>
    <row r="48" spans="1:9" s="73" customFormat="1" ht="27.75" customHeight="1">
      <c r="A48" s="88" t="s">
        <v>37</v>
      </c>
      <c r="B48" s="89"/>
      <c r="C48" s="89"/>
      <c r="D48" s="89"/>
      <c r="E48" s="89"/>
      <c r="F48" s="89"/>
      <c r="G48" s="89"/>
      <c r="H48" s="72"/>
      <c r="I48" s="72"/>
    </row>
    <row r="49" spans="1:9" s="73" customFormat="1" ht="15.75" customHeight="1">
      <c r="A49" s="88" t="s">
        <v>29</v>
      </c>
      <c r="B49" s="89"/>
      <c r="C49" s="89"/>
      <c r="D49" s="89"/>
      <c r="E49" s="89"/>
      <c r="F49" s="89"/>
      <c r="G49" s="89"/>
      <c r="H49" s="72"/>
      <c r="I49" s="72"/>
    </row>
    <row r="50" spans="1:9" s="73" customFormat="1" ht="42.75" customHeight="1">
      <c r="A50" s="88" t="s">
        <v>35</v>
      </c>
      <c r="B50" s="89"/>
      <c r="C50" s="89"/>
      <c r="D50" s="89"/>
      <c r="E50" s="89"/>
      <c r="F50" s="89"/>
      <c r="G50" s="89"/>
      <c r="H50" s="72"/>
      <c r="I50" s="72"/>
    </row>
    <row r="51" spans="1:9" s="73" customFormat="1" ht="54" customHeight="1">
      <c r="A51" s="88" t="s">
        <v>38</v>
      </c>
      <c r="B51" s="89"/>
      <c r="C51" s="89"/>
      <c r="D51" s="89"/>
      <c r="E51" s="89"/>
      <c r="F51" s="89"/>
      <c r="G51" s="89"/>
      <c r="H51" s="72"/>
      <c r="I51" s="72"/>
    </row>
    <row r="52" spans="1:9" s="73" customFormat="1" ht="15.75" customHeight="1">
      <c r="A52" s="88"/>
      <c r="B52" s="89"/>
      <c r="C52" s="89"/>
      <c r="D52" s="89"/>
      <c r="E52" s="89"/>
      <c r="F52" s="89"/>
      <c r="G52" s="89"/>
      <c r="H52" s="72"/>
      <c r="I52" s="72"/>
    </row>
    <row r="53" spans="1:9" s="73" customFormat="1" ht="15.75" customHeight="1">
      <c r="A53" s="88"/>
      <c r="B53" s="89"/>
      <c r="C53" s="89"/>
      <c r="D53" s="89"/>
      <c r="E53" s="89"/>
      <c r="F53" s="89"/>
      <c r="G53" s="89"/>
      <c r="H53" s="72"/>
      <c r="I53" s="72"/>
    </row>
    <row r="54" spans="1:9" s="73" customFormat="1" ht="15.75" customHeight="1">
      <c r="A54" s="88"/>
      <c r="B54" s="89"/>
      <c r="C54" s="89"/>
      <c r="D54" s="89"/>
      <c r="E54" s="89"/>
      <c r="F54" s="89"/>
      <c r="G54" s="89"/>
      <c r="H54" s="72"/>
      <c r="I54" s="72"/>
    </row>
    <row r="55" spans="1:9" s="73" customFormat="1" ht="15.75" customHeight="1">
      <c r="A55" s="74"/>
      <c r="B55" s="75"/>
      <c r="C55" s="75"/>
      <c r="D55" s="75"/>
      <c r="E55" s="76"/>
      <c r="F55" s="76"/>
      <c r="G55" s="76"/>
      <c r="H55" s="72"/>
      <c r="I55" s="72"/>
    </row>
    <row r="56" spans="1:9" s="73" customFormat="1" ht="15.75" customHeight="1">
      <c r="A56" s="74"/>
      <c r="B56" s="75"/>
      <c r="C56" s="75"/>
      <c r="D56" s="75"/>
      <c r="E56" s="76"/>
      <c r="F56" s="76"/>
      <c r="G56" s="76"/>
      <c r="H56" s="72"/>
      <c r="I56" s="72"/>
    </row>
    <row r="57" spans="1:8" ht="13.5">
      <c r="A57" s="45"/>
      <c r="B57" s="12"/>
      <c r="C57" s="12"/>
      <c r="D57" s="12"/>
      <c r="E57" s="43"/>
      <c r="F57" s="43"/>
      <c r="G57" s="43"/>
      <c r="H57" s="24"/>
    </row>
    <row r="58" spans="1:8" ht="13.5">
      <c r="A58" s="45"/>
      <c r="B58" s="12"/>
      <c r="C58" s="12"/>
      <c r="D58" s="12"/>
      <c r="E58" s="43"/>
      <c r="F58" s="43"/>
      <c r="G58" s="43"/>
      <c r="H58" s="24"/>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3.5">
      <c r="A77" s="12"/>
      <c r="B77" s="12"/>
      <c r="C77" s="12"/>
      <c r="D77" s="12"/>
      <c r="E77" s="12"/>
      <c r="F77" s="12"/>
      <c r="G77" s="12"/>
    </row>
    <row r="78" spans="1:7" ht="13.5">
      <c r="A78" s="12"/>
      <c r="B78" s="12"/>
      <c r="C78" s="12"/>
      <c r="D78" s="12"/>
      <c r="E78" s="12"/>
      <c r="F78" s="12"/>
      <c r="G78" s="12"/>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row r="427" spans="1:7" ht="12.75">
      <c r="A427" s="36"/>
      <c r="B427" s="36"/>
      <c r="C427" s="36"/>
      <c r="D427" s="36"/>
      <c r="E427" s="36"/>
      <c r="F427" s="36"/>
      <c r="G427" s="36"/>
    </row>
    <row r="428" spans="1:7" ht="12.75">
      <c r="A428" s="36"/>
      <c r="B428" s="36"/>
      <c r="C428" s="36"/>
      <c r="D428" s="36"/>
      <c r="E428" s="36"/>
      <c r="F428" s="36"/>
      <c r="G428" s="36"/>
    </row>
  </sheetData>
  <mergeCells count="8">
    <mergeCell ref="A52:G52"/>
    <mergeCell ref="A53:G53"/>
    <mergeCell ref="A54:G54"/>
    <mergeCell ref="A12:G13"/>
    <mergeCell ref="A48:G48"/>
    <mergeCell ref="A49:G49"/>
    <mergeCell ref="A50:G50"/>
    <mergeCell ref="A51:G51"/>
  </mergeCells>
  <printOptions/>
  <pageMargins left="0.77" right="0.75" top="1" bottom="1" header="0.5" footer="0.5"/>
  <pageSetup fitToHeight="1" fitToWidth="1" horizontalDpi="600" verticalDpi="600" orientation="portrait" scale="6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21577-9171-4F6F-9B7A-215DAE67ECD9}">
  <ds:schemaRefs>
    <ds:schemaRef ds:uri="http://schemas.microsoft.com/sharepoint/v3/contenttype/forms"/>
  </ds:schemaRefs>
</ds:datastoreItem>
</file>

<file path=customXml/itemProps2.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4.xml><?xml version="1.0" encoding="utf-8"?>
<ds:datastoreItem xmlns:ds="http://schemas.openxmlformats.org/officeDocument/2006/customXml" ds:itemID="{8EC3B438-F019-4B85-A742-DD6D88994B43}">
  <ds:schemaRefs>
    <ds:schemaRef ds:uri="http://purl.org/dc/elements/1.1/"/>
    <ds:schemaRef ds:uri="http://schemas.microsoft.com/office/2006/metadata/properties"/>
    <ds:schemaRef ds:uri="cc811197-5a73-4d86-a206-c117da05dda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Hinh, Angie</cp:lastModifiedBy>
  <cp:lastPrinted>2017-10-27T18:33:42Z</cp:lastPrinted>
  <dcterms:created xsi:type="dcterms:W3CDTF">1999-06-02T23:29:55Z</dcterms:created>
  <dcterms:modified xsi:type="dcterms:W3CDTF">2018-03-08T01:00:36Z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