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60" windowWidth="15570" windowHeight="11070" activeTab="0"/>
  </bookViews>
  <sheets>
    <sheet name="Fiscal Note" sheetId="1" r:id="rId1"/>
    <sheet name="Sheet1" sheetId="2" state="hidden" r:id="rId2"/>
  </sheets>
  <externalReferences>
    <externalReference r:id="rId5"/>
  </externalReferences>
  <definedNames>
    <definedName name="_xlnm.Print_Area" localSheetId="0">'Fiscal Note'!$B$1:$H$46</definedName>
  </definedNames>
  <calcPr calcId="152511"/>
</workbook>
</file>

<file path=xl/sharedStrings.xml><?xml version="1.0" encoding="utf-8"?>
<sst xmlns="http://schemas.openxmlformats.org/spreadsheetml/2006/main" count="152" uniqueCount="80">
  <si>
    <t>2017-2018 FISCAL NOTE</t>
  </si>
  <si>
    <t xml:space="preserve">Note Reviewed By: </t>
  </si>
  <si>
    <t>Date Reviewed:</t>
  </si>
  <si>
    <t>Description of request:</t>
  </si>
  <si>
    <t>Revenue to:</t>
  </si>
  <si>
    <t>Agency</t>
  </si>
  <si>
    <t>Fund Code</t>
  </si>
  <si>
    <t>Revenue Source</t>
  </si>
  <si>
    <t>2017-2018</t>
  </si>
  <si>
    <t>2019-2020</t>
  </si>
  <si>
    <t>2021-2022</t>
  </si>
  <si>
    <t xml:space="preserve">TOTAL </t>
  </si>
  <si>
    <t>Expenditures from:</t>
  </si>
  <si>
    <t>Department</t>
  </si>
  <si>
    <t>TOTAL</t>
  </si>
  <si>
    <t xml:space="preserve">Expenditures by Categories </t>
  </si>
  <si>
    <t>Notes and Assumptions:</t>
  </si>
  <si>
    <r>
      <t xml:space="preserve">Fiscal Note Guidance </t>
    </r>
    <r>
      <rPr>
        <i/>
        <sz val="11"/>
        <rFont val="Calibri"/>
        <family val="2"/>
        <scheme val="minor"/>
      </rPr>
      <t>(</t>
    </r>
    <r>
      <rPr>
        <b/>
        <i/>
        <sz val="11"/>
        <rFont val="Calibri"/>
        <family val="2"/>
        <scheme val="minor"/>
      </rPr>
      <t>Do not print this section for information use only</t>
    </r>
    <r>
      <rPr>
        <i/>
        <sz val="11"/>
        <rFont val="Calibri"/>
        <family val="2"/>
        <scheme val="minor"/>
      </rPr>
      <t>)</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</si>
  <si>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</si>
  <si>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</si>
  <si>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</si>
  <si>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</si>
  <si>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</si>
  <si>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 appropriation in the general fund.</t>
  </si>
  <si>
    <t>Avg. Operations Inflation</t>
  </si>
  <si>
    <t>Revenues</t>
  </si>
  <si>
    <t>General Fund / OEM</t>
  </si>
  <si>
    <t>General Fund</t>
  </si>
  <si>
    <t>GF Overhead</t>
  </si>
  <si>
    <t>Project</t>
  </si>
  <si>
    <t>Period</t>
  </si>
  <si>
    <t>Decision Package</t>
  </si>
  <si>
    <t>Final Adopted</t>
  </si>
  <si>
    <t>2017</t>
  </si>
  <si>
    <t>2018</t>
  </si>
  <si>
    <t>Fund</t>
  </si>
  <si>
    <t>Cost Cost</t>
  </si>
  <si>
    <t>Account</t>
  </si>
  <si>
    <t>Account Category</t>
  </si>
  <si>
    <t>FY17 Current</t>
  </si>
  <si>
    <t>FY18 Current</t>
  </si>
  <si>
    <t>2018 Changes to OEM Budget</t>
  </si>
  <si>
    <t>Changes to E911 Budget</t>
  </si>
  <si>
    <t>E911</t>
  </si>
  <si>
    <t xml:space="preserve">               OFC OF EMRGNCY MGMT ADMIN (EN_431002)</t>
  </si>
  <si>
    <t xml:space="preserve">          WAGES AND BENEFITS (51000)</t>
  </si>
  <si>
    <t xml:space="preserve">          SUPPLIES (52000)</t>
  </si>
  <si>
    <t xml:space="preserve">          SERVICES-OTHER CHARGES (53000)</t>
  </si>
  <si>
    <t xml:space="preserve">               MOTOR POOL ER R SERVICE (55010)</t>
  </si>
  <si>
    <t xml:space="preserve">               TELECOM OVERHEAD (55032)</t>
  </si>
  <si>
    <t xml:space="preserve">               COUNTY PARKING GARAGE LOT (55040)</t>
  </si>
  <si>
    <t xml:space="preserve">               LTD GO BOND REDEMP SVC (55240)</t>
  </si>
  <si>
    <t xml:space="preserve">               FACILITIES STRATEGIC INITIATIVE FEE (55249)</t>
  </si>
  <si>
    <t xml:space="preserve">               PUBLIC WORKS ER R SVC (55257)</t>
  </si>
  <si>
    <t xml:space="preserve">               PRINTING GRAPHIC ARTS SVC (55260)</t>
  </si>
  <si>
    <t xml:space="preserve">          CAPITAL OUTLAY (56000)</t>
  </si>
  <si>
    <t xml:space="preserve">          INTRAGOVERNMENTAL CONTRIBUTIONS (58000)</t>
  </si>
  <si>
    <t xml:space="preserve">          CONTINGENCIES (59800)</t>
  </si>
  <si>
    <t xml:space="preserve">          CONTRA EXPENDITURES (59900)</t>
  </si>
  <si>
    <t xml:space="preserve">               OVERHEAD COST ALLOCATION (55201)</t>
  </si>
  <si>
    <t>E911 IMPLEMENTATION (EN_431003)</t>
  </si>
  <si>
    <t xml:space="preserve">               EMERGENCY MGMT DIV (55149)</t>
  </si>
  <si>
    <t>KCIT Overhead</t>
  </si>
  <si>
    <t>Balancing Adjustment</t>
  </si>
  <si>
    <t>GF</t>
  </si>
  <si>
    <t xml:space="preserve">               OFFICE OF EMERGENCY MGMNT (EN_401001)</t>
  </si>
  <si>
    <t xml:space="preserve">          Reg FTE</t>
  </si>
  <si>
    <t>Non Labor Expenses</t>
  </si>
  <si>
    <t>Wages and Benefits</t>
  </si>
  <si>
    <t>Overhead Contribution</t>
  </si>
  <si>
    <t>0010</t>
  </si>
  <si>
    <t>OEM</t>
  </si>
  <si>
    <t>Does this legislation require a budget supplemental? Yes</t>
  </si>
  <si>
    <t xml:space="preserve">Ordinance/Motion:  </t>
  </si>
  <si>
    <t>Note Prepared By:  Kate Davis</t>
  </si>
  <si>
    <t>Date Prepared:  March 28, 2017</t>
  </si>
  <si>
    <t>Title:   E911 Code Revision</t>
  </si>
  <si>
    <t>Affected Agency and/or Agencies:   DES/OEM</t>
  </si>
  <si>
    <t xml:space="preserve">1. This analysis assumes that the staffing changes would be implemented July 1, 2017, but the budget changes would be implemented effective January 2018. A supplemental ordinance would be required to enact the changes. This budget request will be submitted in a future omnibus ordinance.
2. OEM/General Fund expenditures would increase to fully cover the cost of five OEM positions. In the 2017-18 Adopted budget, these position costs are shared between OEM and E-911 with the OEM/General Fund covering 58% of the costs and the E-911 fund covering  42%.
3. The increase in OEM costs would be partially offset by revenue generated by the General Fund Overhead model. These increased OEM costs would be charged to other County funds consistent with the current overhead model. The remaining costs would not be revenue backed. The net impact to the General Fund would be  $235,042 per year.
4. After the transition, the E911 fund would pay shared overhead costs to KCIT instead of OEM to cover the costs of administering and supporting the program. This fiscal note assumes no material change in overhead costs for the E911 fund. </t>
  </si>
  <si>
    <t>Department of Executive Services Office of Emergency Management (DES/OEM) will transfer the management of King County E911 communication system to the Department of Information Technology (KCIT).
This request will have an impact on the General Fund. In the current 2017-18 Adopted budget, the cost of 5 OEM positions are partially budgeted in the E911 fund and partially budgeted in the General Fund. With the reorganization, the 5 OEM positions would no longer be supported by E911 revenue. The full costs of these positions would need to be supported by General Fund and General Fund overhead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</si>
</sst>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9">
    <font>
      <sz val="10"/>
      <name val="Arial"/>
      <family val="2"/>
    </font>
    <font>
      <sz val="7"/>
      <name val="Courier New"/>
      <family val="3"/>
    </font>
    <font>
      <sz val="11"/>
      <color theme="1"/>
      <name val="Times New Roman"/>
      <family val="2"/>
    </font>
    <font>
      <b/>
      <sz val="11"/>
      <name val="Calibri"/>
      <family val="2"/>
      <scheme val="minor"/>
    </font>
    <font>
      <sz val="11"/>
      <name val="Calibri"/>
      <family val="2"/>
      <scheme val="minor"/>
    </font>
    <font>
      <i/>
      <sz val="11"/>
      <name val="Calibri"/>
      <family val="2"/>
      <scheme val="minor"/>
    </font>
    <font>
      <b/>
      <i/>
      <sz val="11"/>
      <name val="Calibri"/>
      <family val="2"/>
      <scheme val="minor"/>
    </font>
    <font>
      <b/>
      <sz val="16"/>
      <name val="Calibri"/>
      <family val="2"/>
      <scheme val="minor"/>
    </font>
    <font>
      <sz val="10.5"/>
      <name val="Univers"/>
      <family val="2"/>
    </font>
  </fonts>
  <fills count="3">
    <fill>
      <patternFill/>
    </fill>
    <fill>
      <patternFill patternType="gray125"/>
    </fill>
    <fill>
      <patternFill patternType="solid">
        <fgColor theme="0"/>
        <bgColor indexed="64"/>
      </patternFill>
    </fill>
  </fills>
  <borders count="40">
    <border>
      <left/>
      <right/>
      <top/>
      <bottom/>
      <diagonal/>
    </border>
    <border>
      <left style="double"/>
      <right/>
      <top style="double"/>
      <bottom/>
    </border>
    <border>
      <left style="double"/>
      <right/>
      <top/>
      <bottom/>
    </border>
    <border>
      <left style="double"/>
      <right/>
      <top/>
      <bottom style="double"/>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right style="thin"/>
      <top style="medium"/>
      <bottom style="medium"/>
    </border>
    <border>
      <left style="thin"/>
      <right style="thin"/>
      <top/>
      <bottom style="thin">
        <color theme="0" tint="-0.24993999302387238"/>
      </bottom>
    </border>
    <border>
      <left style="thin"/>
      <right style="medium"/>
      <top/>
      <bottom style="thin">
        <color theme="0" tint="-0.24993999302387238"/>
      </bottom>
    </border>
    <border>
      <left style="thin"/>
      <right style="thin"/>
      <top style="thin">
        <color theme="0" tint="-0.24993999302387238"/>
      </top>
      <bottom/>
    </border>
    <border>
      <left style="thin"/>
      <right style="medium"/>
      <top style="thin">
        <color theme="0" tint="-0.24993999302387238"/>
      </top>
      <bottom/>
    </border>
    <border>
      <left/>
      <right/>
      <top style="double"/>
      <bottom/>
    </border>
    <border>
      <left/>
      <right style="double"/>
      <top style="double"/>
      <bottom/>
    </border>
    <border>
      <left style="thin">
        <color rgb="FFC0C0C0"/>
      </left>
      <right style="thin">
        <color rgb="FFC0C0C0"/>
      </right>
      <top style="thin">
        <color rgb="FFC0C0C0"/>
      </top>
      <bottom style="thin">
        <color rgb="FFC0C0C0"/>
      </bottom>
    </border>
    <border>
      <left/>
      <right style="thin">
        <color rgb="FFC0C0C0"/>
      </right>
      <top style="thin">
        <color rgb="FFC0C0C0"/>
      </top>
      <bottom style="thin">
        <color rgb="FFC0C0C0"/>
      </bottom>
    </border>
    <border>
      <left/>
      <right style="medium"/>
      <top/>
      <bottom/>
    </border>
    <border>
      <left style="medium"/>
      <right/>
      <top style="thin">
        <color theme="0" tint="-0.24993999302387238"/>
      </top>
      <bottom style="thin">
        <color rgb="FFC0C0C0"/>
      </bottom>
    </border>
    <border>
      <left style="medium"/>
      <right/>
      <top style="thin">
        <color rgb="FFC0C0C0"/>
      </top>
      <bottom style="thin">
        <color rgb="FFC0C0C0"/>
      </bottom>
    </border>
    <border>
      <left style="medium"/>
      <right/>
      <top style="thin">
        <color rgb="FFC0C0C0"/>
      </top>
      <bottom style="thin">
        <color theme="0" tint="-0.24993999302387238"/>
      </bottom>
    </border>
    <border>
      <left style="medium"/>
      <right/>
      <top style="thin">
        <color theme="0" tint="-0.24993999302387238"/>
      </top>
      <bottom style="medium"/>
    </border>
    <border>
      <left/>
      <right style="thin"/>
      <top style="thin">
        <color theme="0" tint="-0.24993999302387238"/>
      </top>
      <bottom style="medium"/>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thin">
        <color theme="0" tint="-0.24993999302387238"/>
      </bottom>
    </border>
    <border>
      <left/>
      <right style="thin"/>
      <top style="medium"/>
      <bottom style="thin">
        <color theme="0" tint="-0.24993999302387238"/>
      </bottom>
    </border>
    <border>
      <left/>
      <right style="double"/>
      <top/>
      <bottom/>
    </border>
    <border>
      <left/>
      <right/>
      <top/>
      <bottom style="thin"/>
    </border>
    <border>
      <left/>
      <right/>
      <top/>
      <bottom style="double"/>
    </border>
    <border>
      <left/>
      <right style="double"/>
      <top/>
      <bottom style="double"/>
    </border>
    <border>
      <left style="medium"/>
      <right/>
      <top style="medium"/>
      <bottom style="thin">
        <color theme="0" tint="-0.2499399930238723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2" fillId="0" borderId="0">
      <alignment/>
      <protection/>
    </xf>
  </cellStyleXfs>
  <cellXfs count="84">
    <xf numFmtId="0" fontId="0" fillId="0" borderId="0" xfId="0"/>
    <xf numFmtId="0" fontId="4" fillId="0" borderId="0" xfId="0" applyFont="1" applyAlignment="1">
      <alignment horizontal="centerContinuous"/>
    </xf>
    <xf numFmtId="0" fontId="4" fillId="0" borderId="0" xfId="0" applyFont="1" applyAlignment="1">
      <alignment/>
    </xf>
    <xf numFmtId="0" fontId="4" fillId="0" borderId="0" xfId="0" applyFont="1"/>
    <xf numFmtId="0" fontId="4"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xf numFmtId="0" fontId="4" fillId="0" borderId="0" xfId="0" applyFont="1" applyBorder="1"/>
    <xf numFmtId="0" fontId="4" fillId="0" borderId="3" xfId="0" applyFont="1" applyBorder="1"/>
    <xf numFmtId="0" fontId="3" fillId="0" borderId="0" xfId="0" applyFont="1" applyBorder="1"/>
    <xf numFmtId="0" fontId="4" fillId="2" borderId="0" xfId="0" applyFont="1" applyFill="1" applyBorder="1" applyAlignment="1">
      <alignment horizontal="left" wrapText="1"/>
    </xf>
    <xf numFmtId="0" fontId="3" fillId="0" borderId="0" xfId="0" applyFont="1"/>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4" fillId="0" borderId="8" xfId="0" applyNumberFormat="1" applyFont="1" applyBorder="1" applyAlignment="1">
      <alignment horizontal="center" wrapText="1"/>
    </xf>
    <xf numFmtId="0" fontId="4" fillId="0" borderId="8" xfId="0" applyFont="1" applyBorder="1" applyAlignment="1">
      <alignment horizontal="center" wrapText="1"/>
    </xf>
    <xf numFmtId="3" fontId="4" fillId="0" borderId="8" xfId="0" applyNumberFormat="1" applyFont="1" applyBorder="1"/>
    <xf numFmtId="165" fontId="4" fillId="0" borderId="8" xfId="18" applyNumberFormat="1" applyFont="1" applyBorder="1"/>
    <xf numFmtId="165" fontId="4" fillId="0" borderId="9" xfId="18" applyNumberFormat="1" applyFont="1" applyBorder="1"/>
    <xf numFmtId="0" fontId="3" fillId="0" borderId="4" xfId="0" applyFont="1" applyBorder="1"/>
    <xf numFmtId="0" fontId="3" fillId="0" borderId="5" xfId="0" applyFont="1" applyBorder="1"/>
    <xf numFmtId="0" fontId="3" fillId="0" borderId="10" xfId="0" applyFont="1" applyBorder="1"/>
    <xf numFmtId="3" fontId="3" fillId="0" borderId="6" xfId="0" applyNumberFormat="1" applyFont="1" applyBorder="1"/>
    <xf numFmtId="3" fontId="3" fillId="0" borderId="7" xfId="0" applyNumberFormat="1" applyFont="1" applyBorder="1"/>
    <xf numFmtId="0" fontId="4" fillId="0" borderId="0" xfId="0" applyFont="1" applyAlignment="1">
      <alignment horizontal="center"/>
    </xf>
    <xf numFmtId="3" fontId="4" fillId="0" borderId="0" xfId="0" applyNumberFormat="1" applyFont="1"/>
    <xf numFmtId="0" fontId="4" fillId="0" borderId="0" xfId="0" applyFont="1" applyBorder="1" applyAlignment="1">
      <alignment horizontal="center"/>
    </xf>
    <xf numFmtId="165" fontId="4" fillId="0" borderId="8" xfId="18" applyNumberFormat="1" applyFont="1" applyBorder="1" applyAlignment="1">
      <alignment wrapText="1"/>
    </xf>
    <xf numFmtId="165" fontId="4" fillId="0" borderId="9" xfId="18" applyNumberFormat="1" applyFont="1" applyBorder="1" applyAlignment="1">
      <alignment wrapText="1"/>
    </xf>
    <xf numFmtId="3" fontId="4" fillId="0" borderId="0" xfId="0" applyNumberFormat="1" applyFont="1" applyBorder="1"/>
    <xf numFmtId="0" fontId="4" fillId="0" borderId="11" xfId="0" applyFont="1" applyBorder="1" applyAlignment="1">
      <alignment horizontal="center" wrapText="1"/>
    </xf>
    <xf numFmtId="165" fontId="4" fillId="0" borderId="11" xfId="18" applyNumberFormat="1" applyFont="1" applyBorder="1"/>
    <xf numFmtId="165" fontId="4" fillId="0" borderId="12" xfId="18" applyNumberFormat="1" applyFont="1" applyBorder="1"/>
    <xf numFmtId="0" fontId="4" fillId="0" borderId="13" xfId="0" applyFont="1" applyBorder="1" applyAlignment="1">
      <alignment horizontal="center" wrapText="1"/>
    </xf>
    <xf numFmtId="165" fontId="4" fillId="0" borderId="13" xfId="18" applyNumberFormat="1" applyFont="1" applyBorder="1"/>
    <xf numFmtId="165" fontId="4" fillId="0" borderId="14" xfId="18" applyNumberFormat="1" applyFont="1" applyBorder="1"/>
    <xf numFmtId="3" fontId="3" fillId="0" borderId="0" xfId="0" applyNumberFormat="1" applyFont="1"/>
    <xf numFmtId="3" fontId="3" fillId="0" borderId="0" xfId="0" applyNumberFormat="1" applyFont="1" applyBorder="1"/>
    <xf numFmtId="4" fontId="3" fillId="0" borderId="0" xfId="0" applyNumberFormat="1" applyFont="1" applyBorder="1"/>
    <xf numFmtId="10" fontId="4" fillId="0" borderId="0" xfId="0" applyNumberFormat="1" applyFont="1" applyBorder="1"/>
    <xf numFmtId="0" fontId="4" fillId="0" borderId="15" xfId="0" applyFont="1" applyFill="1" applyBorder="1" applyAlignment="1">
      <alignment/>
    </xf>
    <xf numFmtId="0" fontId="4" fillId="0" borderId="16" xfId="0" applyFont="1" applyFill="1" applyBorder="1" applyAlignment="1">
      <alignment/>
    </xf>
    <xf numFmtId="0" fontId="0" fillId="0" borderId="17" xfId="0" applyNumberFormat="1" applyFill="1" applyBorder="1" applyProtection="1" quotePrefix="1">
      <protection locked="0"/>
    </xf>
    <xf numFmtId="49" fontId="0" fillId="0" borderId="17" xfId="0" applyNumberFormat="1" applyFill="1" applyBorder="1" applyProtection="1" quotePrefix="1">
      <protection locked="0"/>
    </xf>
    <xf numFmtId="0" fontId="0" fillId="0" borderId="0" xfId="0" applyProtection="1">
      <protection locked="0"/>
    </xf>
    <xf numFmtId="0" fontId="0" fillId="0" borderId="17" xfId="0" applyNumberFormat="1" applyFill="1" applyBorder="1" applyProtection="1">
      <protection locked="0"/>
    </xf>
    <xf numFmtId="165" fontId="0" fillId="0" borderId="17" xfId="18" applyNumberFormat="1" applyFont="1" applyFill="1" applyBorder="1" applyProtection="1">
      <protection locked="0"/>
    </xf>
    <xf numFmtId="165" fontId="0" fillId="0" borderId="0" xfId="18" applyNumberFormat="1" applyFont="1" applyProtection="1">
      <protection locked="0"/>
    </xf>
    <xf numFmtId="165" fontId="0" fillId="0" borderId="0" xfId="0" applyNumberFormat="1" applyProtection="1">
      <protection locked="0"/>
    </xf>
    <xf numFmtId="0" fontId="4" fillId="0" borderId="8" xfId="0" applyFont="1" applyBorder="1" applyAlignment="1" quotePrefix="1">
      <alignment horizontal="center" wrapText="1"/>
    </xf>
    <xf numFmtId="0" fontId="0" fillId="0" borderId="18" xfId="0" applyNumberFormat="1" applyFill="1" applyBorder="1" applyProtection="1" quotePrefix="1">
      <protection locked="0"/>
    </xf>
    <xf numFmtId="0" fontId="4" fillId="0" borderId="19" xfId="0" applyFont="1" applyBorder="1"/>
    <xf numFmtId="0" fontId="0" fillId="0" borderId="20" xfId="0" applyNumberFormat="1" applyFill="1" applyBorder="1" applyProtection="1" quotePrefix="1">
      <protection locked="0"/>
    </xf>
    <xf numFmtId="0" fontId="0" fillId="0" borderId="21" xfId="0" applyNumberFormat="1" applyFill="1" applyBorder="1" applyProtection="1" quotePrefix="1">
      <protection locked="0"/>
    </xf>
    <xf numFmtId="0" fontId="0" fillId="0" borderId="21" xfId="0" applyNumberFormat="1" applyFont="1" applyFill="1" applyBorder="1" applyProtection="1" quotePrefix="1">
      <protection locked="0"/>
    </xf>
    <xf numFmtId="0" fontId="0" fillId="0" borderId="22" xfId="0" applyNumberFormat="1" applyFont="1" applyFill="1" applyBorder="1" applyProtection="1" quotePrefix="1">
      <protection locked="0"/>
    </xf>
    <xf numFmtId="0" fontId="4" fillId="0" borderId="23" xfId="0" applyFont="1" applyBorder="1" applyAlignment="1">
      <alignment horizontal="left" indent="1"/>
    </xf>
    <xf numFmtId="0" fontId="4" fillId="0" borderId="24" xfId="0" applyFont="1" applyBorder="1" applyAlignment="1">
      <alignment horizontal="left" indent="1"/>
    </xf>
    <xf numFmtId="0" fontId="4" fillId="0" borderId="25" xfId="0" applyFont="1" applyBorder="1" applyAlignment="1">
      <alignment horizontal="left" indent="1"/>
    </xf>
    <xf numFmtId="0" fontId="4" fillId="0" borderId="26" xfId="0" applyFont="1" applyBorder="1" applyAlignment="1">
      <alignment horizontal="left" indent="1"/>
    </xf>
    <xf numFmtId="0" fontId="8" fillId="2" borderId="27"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29"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31" xfId="0" applyFont="1" applyFill="1" applyBorder="1" applyAlignment="1">
      <alignment horizontal="left" vertical="top" wrapText="1"/>
    </xf>
    <xf numFmtId="0" fontId="8" fillId="2" borderId="32" xfId="0" applyFont="1" applyFill="1" applyBorder="1" applyAlignment="1">
      <alignment horizontal="left" vertical="top" wrapText="1"/>
    </xf>
    <xf numFmtId="0" fontId="4" fillId="0" borderId="0" xfId="0" applyFont="1" applyBorder="1" applyAlignment="1">
      <alignment horizontal="left" wrapText="1"/>
    </xf>
    <xf numFmtId="0" fontId="4" fillId="0" borderId="33" xfId="0" applyFont="1" applyBorder="1" applyAlignment="1">
      <alignment horizontal="left" indent="1"/>
    </xf>
    <xf numFmtId="0" fontId="4" fillId="0" borderId="34" xfId="0" applyFont="1" applyBorder="1" applyAlignment="1">
      <alignment horizontal="left" indent="1"/>
    </xf>
    <xf numFmtId="0" fontId="7" fillId="0" borderId="0" xfId="0" applyFont="1" applyAlignment="1">
      <alignment horizontal="center" vertical="top"/>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indent="1"/>
    </xf>
    <xf numFmtId="0" fontId="4" fillId="0" borderId="35" xfId="0" applyFont="1" applyBorder="1" applyAlignment="1">
      <alignment horizontal="left" indent="1"/>
    </xf>
    <xf numFmtId="0" fontId="4" fillId="0" borderId="0" xfId="0" applyFont="1" applyBorder="1" applyAlignment="1">
      <alignment horizontal="left" vertical="top" wrapText="1" indent="1"/>
    </xf>
    <xf numFmtId="0" fontId="4" fillId="0" borderId="0" xfId="0" applyFont="1" applyBorder="1" applyAlignment="1">
      <alignment horizontal="left" vertical="top" indent="1"/>
    </xf>
    <xf numFmtId="0" fontId="4" fillId="0" borderId="36" xfId="0" applyFont="1" applyBorder="1" applyAlignment="1">
      <alignment horizontal="left" vertical="top" indent="1"/>
    </xf>
    <xf numFmtId="0" fontId="4" fillId="0" borderId="37" xfId="0" applyFont="1" applyBorder="1" applyAlignment="1">
      <alignment horizontal="left" indent="1"/>
    </xf>
    <xf numFmtId="0" fontId="4" fillId="0" borderId="38" xfId="0" applyFont="1" applyBorder="1" applyAlignment="1">
      <alignment horizontal="left" indent="1"/>
    </xf>
    <xf numFmtId="0" fontId="4" fillId="0" borderId="39" xfId="0" applyFont="1" applyBorder="1" applyAlignment="1">
      <alignment horizontal="left" indent="1"/>
    </xf>
  </cellXfs>
  <cellStyles count="8">
    <cellStyle name="Normal" xfId="0"/>
    <cellStyle name="Percent" xfId="15"/>
    <cellStyle name="Currency" xfId="16"/>
    <cellStyle name="Currency [0]" xfId="17"/>
    <cellStyle name="Comma" xfId="18"/>
    <cellStyle name="Comma [0]" xfId="19"/>
    <cellStyle name="Comma 12" xfId="20"/>
    <cellStyle name="Normal 1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Transit%202015-16%20BIENNIAL%20Model%20-%202015%20Omnibus%206-3-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able Macros"/>
      <sheetName val="FLOW"/>
      <sheetName val="Charts"/>
      <sheetName val="Assumptions"/>
      <sheetName val="Scenario Switchboard"/>
      <sheetName val="Active"/>
      <sheetName val="Baseline"/>
      <sheetName val="Scenario 1"/>
      <sheetName val="Scenario 2"/>
      <sheetName val="Funds"/>
      <sheetName val="Financial Plans"/>
      <sheetName val="Op Expense Summary"/>
      <sheetName val="Op Expense Detail"/>
      <sheetName val="Revenues"/>
      <sheetName val="Debt"/>
      <sheetName val="Capital Plan"/>
      <sheetName val="RFRF"/>
      <sheetName val="Fleet History &amp; Purchases"/>
      <sheetName val="Bus Fares &amp; Ridership"/>
      <sheetName val="Service Hours &amp; Miles"/>
      <sheetName val="Vehicle Maint Cost Factors"/>
      <sheetName val="ACCESS"/>
      <sheetName val="Vanpool"/>
      <sheetName val="DART"/>
      <sheetName val="Lake Union Streetcar"/>
      <sheetName val="Lookup"/>
    </sheetNames>
    <sheetDataSet>
      <sheetData sheetId="0" refreshError="1"/>
      <sheetData sheetId="1" refreshError="1"/>
      <sheetData sheetId="2" refreshError="1"/>
      <sheetData sheetId="3" refreshError="1"/>
      <sheetData sheetId="4" refreshError="1"/>
      <sheetData sheetId="5" refreshError="1"/>
      <sheetData sheetId="6">
        <row r="25">
          <cell r="K25">
            <v>0.026</v>
          </cell>
          <cell r="L25">
            <v>0.027</v>
          </cell>
          <cell r="M25">
            <v>0.0263</v>
          </cell>
          <cell r="N25">
            <v>0.0343</v>
          </cell>
        </row>
      </sheetData>
      <sheetData sheetId="7" refreshError="1"/>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showGridLines="0" tabSelected="1" workbookViewId="0" topLeftCell="B1">
      <selection activeCell="B43" sqref="B43:H46"/>
    </sheetView>
  </sheetViews>
  <sheetFormatPr defaultColWidth="8.7109375" defaultRowHeight="12.75" outlineLevelRow="1"/>
  <cols>
    <col min="1" max="1" width="2.57421875" style="3" customWidth="1"/>
    <col min="2" max="2" width="41.421875" style="3" customWidth="1"/>
    <col min="3" max="3" width="8.7109375" style="3" customWidth="1"/>
    <col min="4" max="8" width="15.7109375" style="3" customWidth="1"/>
    <col min="9" max="10" width="8.7109375" style="3" hidden="1" customWidth="1"/>
    <col min="11" max="16384" width="8.7109375" style="3" customWidth="1"/>
  </cols>
  <sheetData>
    <row r="1" spans="2:9" ht="30.6" customHeight="1">
      <c r="B1" s="73" t="s">
        <v>0</v>
      </c>
      <c r="C1" s="73"/>
      <c r="D1" s="73"/>
      <c r="E1" s="73"/>
      <c r="F1" s="73"/>
      <c r="G1" s="73"/>
      <c r="H1" s="73"/>
      <c r="I1" s="2"/>
    </row>
    <row r="2" spans="2:9" ht="15.75" thickBot="1">
      <c r="B2" s="4"/>
      <c r="C2" s="1"/>
      <c r="D2" s="1"/>
      <c r="E2" s="1"/>
      <c r="F2" s="1"/>
      <c r="G2" s="1"/>
      <c r="H2" s="1"/>
      <c r="I2" s="1"/>
    </row>
    <row r="3" spans="2:9" ht="18" customHeight="1" thickTop="1">
      <c r="B3" s="5" t="s">
        <v>73</v>
      </c>
      <c r="C3" s="44"/>
      <c r="D3" s="44"/>
      <c r="E3" s="44"/>
      <c r="F3" s="44"/>
      <c r="G3" s="44"/>
      <c r="H3" s="45"/>
      <c r="I3" s="1"/>
    </row>
    <row r="4" spans="2:9" ht="18" customHeight="1">
      <c r="B4" s="6" t="s">
        <v>76</v>
      </c>
      <c r="C4" s="76"/>
      <c r="D4" s="76"/>
      <c r="E4" s="76"/>
      <c r="F4" s="76"/>
      <c r="G4" s="76"/>
      <c r="H4" s="77"/>
      <c r="I4" s="1"/>
    </row>
    <row r="5" spans="2:8" ht="18" customHeight="1">
      <c r="B5" s="7" t="s">
        <v>77</v>
      </c>
      <c r="C5" s="76"/>
      <c r="D5" s="76"/>
      <c r="E5" s="76"/>
      <c r="F5" s="76"/>
      <c r="G5" s="76"/>
      <c r="H5" s="77"/>
    </row>
    <row r="6" spans="2:8" ht="18" customHeight="1">
      <c r="B6" s="7" t="s">
        <v>74</v>
      </c>
      <c r="C6" s="76"/>
      <c r="D6" s="76"/>
      <c r="E6" s="76"/>
      <c r="F6" s="76"/>
      <c r="G6" s="76"/>
      <c r="H6" s="77"/>
    </row>
    <row r="7" spans="2:8" ht="18" customHeight="1">
      <c r="B7" s="7" t="s">
        <v>75</v>
      </c>
      <c r="C7" s="76"/>
      <c r="D7" s="76"/>
      <c r="E7" s="76"/>
      <c r="F7" s="76"/>
      <c r="G7" s="76"/>
      <c r="H7" s="77"/>
    </row>
    <row r="8" spans="2:8" ht="18" customHeight="1">
      <c r="B8" s="7" t="s">
        <v>1</v>
      </c>
      <c r="C8" s="76"/>
      <c r="D8" s="76"/>
      <c r="E8" s="76"/>
      <c r="F8" s="76"/>
      <c r="G8" s="76"/>
      <c r="H8" s="77"/>
    </row>
    <row r="9" spans="2:8" ht="18" customHeight="1" thickBot="1">
      <c r="B9" s="9" t="s">
        <v>2</v>
      </c>
      <c r="C9" s="81"/>
      <c r="D9" s="81"/>
      <c r="E9" s="81"/>
      <c r="F9" s="81"/>
      <c r="G9" s="81"/>
      <c r="H9" s="82"/>
    </row>
    <row r="10" spans="5:8" ht="18" customHeight="1" thickTop="1">
      <c r="E10" s="8"/>
      <c r="F10" s="8"/>
      <c r="G10" s="8"/>
      <c r="H10" s="8"/>
    </row>
    <row r="11" ht="18" customHeight="1" thickBot="1">
      <c r="B11" s="10" t="s">
        <v>3</v>
      </c>
    </row>
    <row r="12" spans="2:8" ht="18" customHeight="1">
      <c r="B12" s="64" t="s">
        <v>79</v>
      </c>
      <c r="C12" s="65"/>
      <c r="D12" s="65"/>
      <c r="E12" s="65"/>
      <c r="F12" s="65"/>
      <c r="G12" s="65"/>
      <c r="H12" s="66"/>
    </row>
    <row r="13" spans="2:8" ht="75" customHeight="1" thickBot="1">
      <c r="B13" s="67"/>
      <c r="C13" s="68"/>
      <c r="D13" s="68"/>
      <c r="E13" s="68"/>
      <c r="F13" s="68"/>
      <c r="G13" s="68"/>
      <c r="H13" s="69"/>
    </row>
    <row r="14" spans="2:8" ht="18" customHeight="1">
      <c r="B14" s="11"/>
      <c r="C14" s="11"/>
      <c r="D14" s="11"/>
      <c r="E14" s="11"/>
      <c r="F14" s="11"/>
      <c r="G14" s="11"/>
      <c r="H14" s="11"/>
    </row>
    <row r="15" spans="2:3" ht="18" customHeight="1" thickBot="1">
      <c r="B15" s="12" t="s">
        <v>4</v>
      </c>
      <c r="C15" s="8"/>
    </row>
    <row r="16" spans="2:8" ht="15.75" thickBot="1">
      <c r="B16" s="13" t="s">
        <v>5</v>
      </c>
      <c r="C16" s="14"/>
      <c r="D16" s="15" t="s">
        <v>6</v>
      </c>
      <c r="E16" s="15" t="s">
        <v>7</v>
      </c>
      <c r="F16" s="15" t="s">
        <v>8</v>
      </c>
      <c r="G16" s="16" t="s">
        <v>9</v>
      </c>
      <c r="H16" s="17" t="s">
        <v>10</v>
      </c>
    </row>
    <row r="17" spans="2:8" ht="12.75">
      <c r="B17" s="83"/>
      <c r="C17" s="72"/>
      <c r="D17" s="18"/>
      <c r="E17" s="19"/>
      <c r="F17" s="20"/>
      <c r="G17" s="21"/>
      <c r="H17" s="22"/>
    </row>
    <row r="18" spans="2:8" ht="18" customHeight="1">
      <c r="B18" s="62" t="s">
        <v>27</v>
      </c>
      <c r="C18" s="63"/>
      <c r="D18" s="18">
        <v>10</v>
      </c>
      <c r="E18" s="19" t="s">
        <v>28</v>
      </c>
      <c r="F18" s="20">
        <f>0.32*F26</f>
        <v>110608</v>
      </c>
      <c r="G18" s="20">
        <f>0.32*G26</f>
        <v>230835.40953792003</v>
      </c>
      <c r="H18" s="20">
        <f>0.32*H26</f>
        <v>244795.84</v>
      </c>
    </row>
    <row r="19" spans="2:8" ht="18" customHeight="1">
      <c r="B19" s="62"/>
      <c r="C19" s="63"/>
      <c r="D19" s="19"/>
      <c r="E19" s="19"/>
      <c r="F19" s="20"/>
      <c r="G19" s="21"/>
      <c r="H19" s="21"/>
    </row>
    <row r="20" spans="2:8" ht="18" customHeight="1" thickBot="1">
      <c r="B20" s="60"/>
      <c r="C20" s="61"/>
      <c r="D20" s="18"/>
      <c r="E20" s="19"/>
      <c r="F20" s="20"/>
      <c r="G20" s="21"/>
      <c r="H20" s="22"/>
    </row>
    <row r="21" spans="2:8" ht="18" customHeight="1" thickBot="1">
      <c r="B21" s="23"/>
      <c r="C21" s="24" t="s">
        <v>11</v>
      </c>
      <c r="D21" s="24"/>
      <c r="E21" s="25"/>
      <c r="F21" s="26">
        <f>SUM(F17:F20)</f>
        <v>110608</v>
      </c>
      <c r="G21" s="26">
        <f>SUM(G17:G20)</f>
        <v>230835.40953792003</v>
      </c>
      <c r="H21" s="27">
        <f>SUM(H17:H20)</f>
        <v>244795.84</v>
      </c>
    </row>
    <row r="22" spans="4:8" ht="18" customHeight="1">
      <c r="D22" s="28"/>
      <c r="E22" s="28"/>
      <c r="F22" s="29"/>
      <c r="G22" s="29"/>
      <c r="H22" s="29"/>
    </row>
    <row r="23" spans="2:5" ht="18" customHeight="1" thickBot="1">
      <c r="B23" s="10" t="s">
        <v>12</v>
      </c>
      <c r="C23" s="8"/>
      <c r="D23" s="30"/>
      <c r="E23" s="28"/>
    </row>
    <row r="24" spans="2:8" s="12" customFormat="1" ht="16.5" customHeight="1" thickBot="1">
      <c r="B24" s="13" t="s">
        <v>5</v>
      </c>
      <c r="C24" s="14"/>
      <c r="D24" s="15" t="s">
        <v>6</v>
      </c>
      <c r="E24" s="16" t="s">
        <v>13</v>
      </c>
      <c r="F24" s="15" t="s">
        <v>8</v>
      </c>
      <c r="G24" s="16" t="s">
        <v>9</v>
      </c>
      <c r="H24" s="17" t="s">
        <v>10</v>
      </c>
    </row>
    <row r="25" spans="2:8" ht="18" customHeight="1">
      <c r="B25" s="83"/>
      <c r="C25" s="72"/>
      <c r="D25" s="19"/>
      <c r="E25" s="19"/>
      <c r="F25" s="31"/>
      <c r="G25" s="31"/>
      <c r="H25" s="32"/>
    </row>
    <row r="26" spans="2:9" ht="18" customHeight="1">
      <c r="B26" s="62" t="s">
        <v>26</v>
      </c>
      <c r="C26" s="63"/>
      <c r="D26" s="18">
        <v>10</v>
      </c>
      <c r="E26" s="19"/>
      <c r="F26" s="20">
        <v>345650</v>
      </c>
      <c r="G26" s="21">
        <f>G34+G35</f>
        <v>721360.6548060001</v>
      </c>
      <c r="H26" s="22">
        <v>764987</v>
      </c>
      <c r="I26" s="29"/>
    </row>
    <row r="27" spans="2:8" ht="18" customHeight="1">
      <c r="B27" s="62"/>
      <c r="C27" s="63"/>
      <c r="D27" s="18"/>
      <c r="E27" s="19"/>
      <c r="F27" s="21"/>
      <c r="G27" s="21"/>
      <c r="H27" s="22"/>
    </row>
    <row r="28" spans="2:8" ht="18" customHeight="1" thickBot="1">
      <c r="B28" s="60"/>
      <c r="C28" s="61"/>
      <c r="D28" s="18"/>
      <c r="E28" s="19"/>
      <c r="F28" s="21"/>
      <c r="G28" s="21"/>
      <c r="H28" s="22"/>
    </row>
    <row r="29" spans="2:9" ht="18" customHeight="1" thickBot="1">
      <c r="B29" s="23"/>
      <c r="C29" s="24" t="s">
        <v>14</v>
      </c>
      <c r="D29" s="24"/>
      <c r="E29" s="25"/>
      <c r="F29" s="26">
        <f>SUM(F25:F27)</f>
        <v>345650</v>
      </c>
      <c r="G29" s="26">
        <f>SUM(G25:G27)</f>
        <v>721360.6548060001</v>
      </c>
      <c r="H29" s="27">
        <f>SUM(H25:H27)</f>
        <v>764987</v>
      </c>
      <c r="I29" s="33"/>
    </row>
    <row r="30" spans="6:8" ht="18" customHeight="1">
      <c r="F30" s="29"/>
      <c r="G30" s="29"/>
      <c r="H30" s="29"/>
    </row>
    <row r="31" spans="2:5" ht="18" customHeight="1" thickBot="1">
      <c r="B31" s="10" t="s">
        <v>15</v>
      </c>
      <c r="C31" s="8"/>
      <c r="D31" s="8"/>
      <c r="E31" s="8"/>
    </row>
    <row r="32" spans="2:9" s="12" customFormat="1" ht="36" customHeight="1" thickBot="1">
      <c r="B32" s="13"/>
      <c r="C32" s="14"/>
      <c r="D32" s="15" t="s">
        <v>6</v>
      </c>
      <c r="E32" s="16" t="s">
        <v>13</v>
      </c>
      <c r="F32" s="15" t="str">
        <f>F16</f>
        <v>2017-2018</v>
      </c>
      <c r="G32" s="16" t="str">
        <f>G16</f>
        <v>2019-2020</v>
      </c>
      <c r="H32" s="17" t="str">
        <f>H16</f>
        <v>2021-2022</v>
      </c>
      <c r="I32" s="10"/>
    </row>
    <row r="33" spans="1:9" ht="18" customHeight="1">
      <c r="A33" s="55"/>
      <c r="B33" s="71"/>
      <c r="C33" s="72"/>
      <c r="D33" s="34"/>
      <c r="E33" s="34"/>
      <c r="F33" s="35"/>
      <c r="G33" s="35"/>
      <c r="H33" s="36"/>
      <c r="I33" s="8"/>
    </row>
    <row r="34" spans="1:10" ht="18" customHeight="1">
      <c r="A34" s="55"/>
      <c r="B34" s="56" t="s">
        <v>68</v>
      </c>
      <c r="C34" s="54"/>
      <c r="D34" s="53" t="s">
        <v>70</v>
      </c>
      <c r="E34" s="19" t="s">
        <v>71</v>
      </c>
      <c r="F34" s="20">
        <f>345650-82278</f>
        <v>263372</v>
      </c>
      <c r="G34" s="21">
        <f>(F34*I34)+(F34*I34)*I34</f>
        <v>549073.7316480001</v>
      </c>
      <c r="H34" s="22">
        <f>G34*J34</f>
        <v>582018.1555468801</v>
      </c>
      <c r="I34" s="8">
        <v>1.028</v>
      </c>
      <c r="J34" s="3">
        <v>1.06</v>
      </c>
    </row>
    <row r="35" spans="1:10" ht="18" customHeight="1">
      <c r="A35" s="55"/>
      <c r="B35" s="57" t="s">
        <v>67</v>
      </c>
      <c r="C35" s="54"/>
      <c r="D35" s="53" t="s">
        <v>70</v>
      </c>
      <c r="E35" s="19" t="s">
        <v>71</v>
      </c>
      <c r="F35" s="21">
        <v>82278</v>
      </c>
      <c r="G35" s="21">
        <f>(F35*I35)+(F35*I35)*I35</f>
        <v>172286.92315799996</v>
      </c>
      <c r="H35" s="22">
        <f>G35*J35</f>
        <v>182968.71239379595</v>
      </c>
      <c r="I35" s="8">
        <v>1.031</v>
      </c>
      <c r="J35" s="3">
        <v>1.062</v>
      </c>
    </row>
    <row r="36" spans="1:8" ht="18" customHeight="1">
      <c r="A36" s="55"/>
      <c r="B36" s="58"/>
      <c r="C36" s="54"/>
      <c r="D36" s="19"/>
      <c r="E36" s="19"/>
      <c r="F36" s="21"/>
      <c r="G36" s="21"/>
      <c r="H36" s="22"/>
    </row>
    <row r="37" spans="1:8" ht="18" customHeight="1">
      <c r="A37" s="55"/>
      <c r="B37" s="59"/>
      <c r="C37" s="54"/>
      <c r="D37" s="19"/>
      <c r="E37" s="19"/>
      <c r="F37" s="21"/>
      <c r="G37" s="21"/>
      <c r="H37" s="22"/>
    </row>
    <row r="38" spans="2:8" ht="18" customHeight="1">
      <c r="B38" s="62"/>
      <c r="C38" s="63"/>
      <c r="D38" s="19"/>
      <c r="E38" s="19"/>
      <c r="F38" s="21"/>
      <c r="G38" s="21"/>
      <c r="H38" s="22"/>
    </row>
    <row r="39" spans="2:8" ht="18" customHeight="1" thickBot="1">
      <c r="B39" s="60"/>
      <c r="C39" s="61"/>
      <c r="D39" s="37"/>
      <c r="E39" s="37"/>
      <c r="F39" s="38"/>
      <c r="G39" s="38"/>
      <c r="H39" s="39"/>
    </row>
    <row r="40" spans="2:9" s="12" customFormat="1" ht="18" customHeight="1" thickBot="1">
      <c r="B40" s="23" t="s">
        <v>14</v>
      </c>
      <c r="C40" s="24"/>
      <c r="D40" s="24"/>
      <c r="E40" s="25"/>
      <c r="F40" s="26">
        <f>SUM(F33:F39)</f>
        <v>345650</v>
      </c>
      <c r="G40" s="26">
        <f>SUM(G33:G39)</f>
        <v>721360.6548060001</v>
      </c>
      <c r="H40" s="27">
        <f>SUM(H33:H39)</f>
        <v>764986.867940676</v>
      </c>
      <c r="I40" s="40"/>
    </row>
    <row r="41" spans="2:9" ht="18" customHeight="1">
      <c r="B41" s="10" t="s">
        <v>72</v>
      </c>
      <c r="C41" s="8"/>
      <c r="D41" s="8"/>
      <c r="E41" s="8"/>
      <c r="F41" s="41"/>
      <c r="G41" s="41"/>
      <c r="H41" s="41"/>
      <c r="I41" s="29"/>
    </row>
    <row r="42" spans="2:9" ht="18" customHeight="1">
      <c r="B42" s="8" t="s">
        <v>16</v>
      </c>
      <c r="C42" s="8"/>
      <c r="D42" s="8"/>
      <c r="E42" s="8"/>
      <c r="F42" s="42"/>
      <c r="G42" s="41"/>
      <c r="H42" s="41"/>
      <c r="I42" s="29"/>
    </row>
    <row r="43" spans="2:9" ht="18" customHeight="1">
      <c r="B43" s="78" t="s">
        <v>78</v>
      </c>
      <c r="C43" s="79"/>
      <c r="D43" s="79"/>
      <c r="E43" s="79"/>
      <c r="F43" s="79"/>
      <c r="G43" s="79"/>
      <c r="H43" s="79"/>
      <c r="I43" s="29"/>
    </row>
    <row r="44" spans="2:9" ht="18" customHeight="1">
      <c r="B44" s="79"/>
      <c r="C44" s="79"/>
      <c r="D44" s="79"/>
      <c r="E44" s="79"/>
      <c r="F44" s="79"/>
      <c r="G44" s="79"/>
      <c r="H44" s="79"/>
      <c r="I44" s="29"/>
    </row>
    <row r="45" spans="2:9" ht="18" customHeight="1">
      <c r="B45" s="79"/>
      <c r="C45" s="79"/>
      <c r="D45" s="79"/>
      <c r="E45" s="79"/>
      <c r="F45" s="79"/>
      <c r="G45" s="79"/>
      <c r="H45" s="79"/>
      <c r="I45" s="29"/>
    </row>
    <row r="46" spans="2:9" ht="105" customHeight="1">
      <c r="B46" s="80"/>
      <c r="C46" s="80"/>
      <c r="D46" s="80"/>
      <c r="E46" s="80"/>
      <c r="F46" s="80"/>
      <c r="G46" s="80"/>
      <c r="H46" s="80"/>
      <c r="I46" s="29"/>
    </row>
    <row r="47" spans="2:9" ht="18" customHeight="1">
      <c r="B47" s="10" t="s">
        <v>17</v>
      </c>
      <c r="C47" s="8"/>
      <c r="D47" s="8"/>
      <c r="E47" s="8"/>
      <c r="F47" s="41"/>
      <c r="G47" s="41"/>
      <c r="H47" s="41"/>
      <c r="I47" s="29"/>
    </row>
    <row r="48" spans="2:9" ht="42" customHeight="1">
      <c r="B48" s="74" t="s">
        <v>18</v>
      </c>
      <c r="C48" s="75"/>
      <c r="D48" s="75"/>
      <c r="E48" s="75"/>
      <c r="F48" s="75"/>
      <c r="G48" s="75"/>
      <c r="H48" s="75"/>
      <c r="I48" s="29"/>
    </row>
    <row r="49" spans="2:8" ht="12.75">
      <c r="B49" s="8" t="s">
        <v>19</v>
      </c>
      <c r="C49" s="8"/>
      <c r="D49" s="8"/>
      <c r="E49" s="8"/>
      <c r="F49" s="8"/>
      <c r="G49" s="8"/>
      <c r="H49" s="8"/>
    </row>
    <row r="50" spans="2:8" ht="28.5" customHeight="1">
      <c r="B50" s="70" t="s">
        <v>20</v>
      </c>
      <c r="C50" s="70"/>
      <c r="D50" s="70"/>
      <c r="E50" s="70"/>
      <c r="F50" s="70"/>
      <c r="G50" s="70"/>
      <c r="H50" s="70"/>
    </row>
    <row r="51" spans="2:9" ht="12.75">
      <c r="B51" s="8" t="s">
        <v>21</v>
      </c>
      <c r="C51" s="8"/>
      <c r="D51" s="8"/>
      <c r="E51" s="8"/>
      <c r="F51" s="8"/>
      <c r="G51" s="8"/>
      <c r="H51" s="8"/>
      <c r="I51" s="29"/>
    </row>
    <row r="52" spans="2:8" ht="12.75">
      <c r="B52" s="8" t="s">
        <v>22</v>
      </c>
      <c r="C52" s="8"/>
      <c r="D52" s="8"/>
      <c r="E52" s="8"/>
      <c r="F52" s="8"/>
      <c r="G52" s="8"/>
      <c r="H52" s="8"/>
    </row>
    <row r="53" spans="2:8" ht="12.75">
      <c r="B53" s="8" t="s">
        <v>23</v>
      </c>
      <c r="C53" s="8"/>
      <c r="D53" s="8"/>
      <c r="E53" s="8"/>
      <c r="F53" s="8"/>
      <c r="G53" s="8"/>
      <c r="H53" s="8"/>
    </row>
    <row r="54" spans="2:8" ht="12.75">
      <c r="B54" s="8"/>
      <c r="C54" s="8"/>
      <c r="D54" s="8"/>
      <c r="E54" s="8"/>
      <c r="F54" s="8"/>
      <c r="G54" s="8"/>
      <c r="H54" s="8"/>
    </row>
    <row r="55" spans="2:8" ht="12.75">
      <c r="B55" s="8"/>
      <c r="C55" s="8"/>
      <c r="D55" s="8"/>
      <c r="E55" s="8"/>
      <c r="F55" s="8"/>
      <c r="G55" s="8"/>
      <c r="H55" s="8"/>
    </row>
    <row r="56" spans="2:8" ht="12.75" hidden="1" outlineLevel="1">
      <c r="B56" s="8"/>
      <c r="C56" s="8"/>
      <c r="D56" s="8"/>
      <c r="E56" s="8" t="s">
        <v>24</v>
      </c>
      <c r="F56" s="8"/>
      <c r="G56" s="43">
        <f>+AVERAGE('[1]Baseline'!$K$25:$L$25)</f>
        <v>0.0265</v>
      </c>
      <c r="H56" s="43">
        <f>+AVERAGE('[1]Baseline'!$M$25:$N$25)</f>
        <v>0.0303</v>
      </c>
    </row>
    <row r="57" spans="2:8" ht="12.75" collapsed="1">
      <c r="B57" s="8"/>
      <c r="C57" s="8"/>
      <c r="D57" s="8"/>
      <c r="E57" s="8"/>
      <c r="F57" s="8"/>
      <c r="G57" s="8"/>
      <c r="H57" s="8"/>
    </row>
    <row r="58" spans="2:8" ht="12.75">
      <c r="B58" s="8"/>
      <c r="C58" s="8"/>
      <c r="D58" s="8"/>
      <c r="E58" s="8"/>
      <c r="F58" s="8"/>
      <c r="G58" s="8"/>
      <c r="H58" s="8"/>
    </row>
    <row r="59" spans="2:8" ht="12.75">
      <c r="B59" s="8"/>
      <c r="C59" s="8"/>
      <c r="D59" s="8"/>
      <c r="E59" s="8"/>
      <c r="F59" s="8"/>
      <c r="G59" s="8"/>
      <c r="H59" s="8"/>
    </row>
    <row r="60" spans="2:8" ht="12.75">
      <c r="B60" s="8"/>
      <c r="C60" s="8"/>
      <c r="D60" s="8"/>
      <c r="E60" s="8"/>
      <c r="F60" s="8"/>
      <c r="G60" s="8"/>
      <c r="H60" s="8"/>
    </row>
    <row r="61" spans="2:8" ht="12.75">
      <c r="B61" s="8"/>
      <c r="C61" s="8"/>
      <c r="D61" s="8"/>
      <c r="E61" s="8"/>
      <c r="F61" s="8"/>
      <c r="G61" s="8"/>
      <c r="H61" s="8"/>
    </row>
    <row r="62" spans="2:8" ht="12.75">
      <c r="B62" s="8"/>
      <c r="C62" s="8"/>
      <c r="D62" s="8"/>
      <c r="E62" s="8"/>
      <c r="F62" s="8"/>
      <c r="G62" s="8"/>
      <c r="H62" s="8"/>
    </row>
    <row r="63" spans="2:8" ht="12.75">
      <c r="B63" s="8"/>
      <c r="C63" s="8"/>
      <c r="D63" s="8"/>
      <c r="E63" s="8"/>
      <c r="F63" s="8"/>
      <c r="G63" s="8"/>
      <c r="H63" s="8"/>
    </row>
    <row r="64" spans="2:8" ht="12.75">
      <c r="B64" s="8"/>
      <c r="C64" s="8"/>
      <c r="D64" s="8"/>
      <c r="E64" s="8"/>
      <c r="F64" s="8"/>
      <c r="G64" s="8"/>
      <c r="H64" s="8"/>
    </row>
    <row r="65" spans="2:8" ht="12.75">
      <c r="B65" s="8"/>
      <c r="C65" s="8"/>
      <c r="D65" s="8"/>
      <c r="E65" s="8"/>
      <c r="F65" s="8"/>
      <c r="G65" s="8"/>
      <c r="H65" s="8"/>
    </row>
    <row r="66" spans="2:8" ht="12.75">
      <c r="B66" s="8"/>
      <c r="C66" s="8"/>
      <c r="D66" s="8"/>
      <c r="E66" s="8"/>
      <c r="F66" s="8"/>
      <c r="G66" s="8"/>
      <c r="H66" s="8"/>
    </row>
    <row r="67" spans="2:8" ht="12.75">
      <c r="B67" s="8"/>
      <c r="C67" s="8"/>
      <c r="D67" s="8"/>
      <c r="E67" s="8"/>
      <c r="F67" s="8"/>
      <c r="G67" s="8"/>
      <c r="H67" s="8"/>
    </row>
    <row r="68" spans="2:8" ht="12.75">
      <c r="B68" s="8"/>
      <c r="C68" s="8"/>
      <c r="D68" s="8"/>
      <c r="E68" s="8"/>
      <c r="F68" s="8"/>
      <c r="G68" s="8"/>
      <c r="H68" s="8"/>
    </row>
    <row r="69" spans="2:8" ht="12.75">
      <c r="B69" s="8"/>
      <c r="C69" s="8"/>
      <c r="D69" s="8"/>
      <c r="E69" s="8"/>
      <c r="F69" s="8"/>
      <c r="G69" s="8"/>
      <c r="H69" s="8"/>
    </row>
    <row r="70" spans="2:8" ht="12.75">
      <c r="B70" s="8"/>
      <c r="C70" s="8"/>
      <c r="D70" s="8"/>
      <c r="E70" s="8"/>
      <c r="F70" s="8"/>
      <c r="G70" s="8"/>
      <c r="H70" s="8"/>
    </row>
    <row r="71" spans="2:8" ht="12.75">
      <c r="B71" s="8"/>
      <c r="C71" s="8"/>
      <c r="D71" s="8"/>
      <c r="E71" s="8"/>
      <c r="F71" s="8"/>
      <c r="G71" s="8"/>
      <c r="H71" s="8"/>
    </row>
    <row r="72" spans="2:8" ht="12.75">
      <c r="B72" s="8"/>
      <c r="C72" s="8"/>
      <c r="D72" s="8"/>
      <c r="E72" s="8"/>
      <c r="F72" s="8"/>
      <c r="G72" s="8"/>
      <c r="H72" s="8"/>
    </row>
    <row r="73" spans="2:8" ht="12.75">
      <c r="B73" s="8"/>
      <c r="C73" s="8"/>
      <c r="D73" s="8"/>
      <c r="E73" s="8"/>
      <c r="F73" s="8"/>
      <c r="G73" s="8"/>
      <c r="H73" s="8"/>
    </row>
    <row r="74" spans="2:8" ht="12.75">
      <c r="B74" s="8"/>
      <c r="C74" s="8"/>
      <c r="D74" s="8"/>
      <c r="E74" s="8"/>
      <c r="F74" s="8"/>
      <c r="G74" s="8"/>
      <c r="H74" s="8"/>
    </row>
    <row r="75" spans="2:8" ht="12.75">
      <c r="B75" s="8"/>
      <c r="C75" s="8"/>
      <c r="D75" s="8"/>
      <c r="E75" s="8"/>
      <c r="F75" s="8"/>
      <c r="G75" s="8"/>
      <c r="H75" s="8"/>
    </row>
    <row r="76" spans="2:8" ht="12.75">
      <c r="B76" s="8"/>
      <c r="C76" s="8"/>
      <c r="D76" s="8"/>
      <c r="E76" s="8"/>
      <c r="F76" s="8"/>
      <c r="G76" s="8"/>
      <c r="H76" s="8"/>
    </row>
  </sheetData>
  <mergeCells count="22">
    <mergeCell ref="B50:H50"/>
    <mergeCell ref="B33:C33"/>
    <mergeCell ref="B38:C38"/>
    <mergeCell ref="B1:H1"/>
    <mergeCell ref="B48:H48"/>
    <mergeCell ref="C4:H4"/>
    <mergeCell ref="C5:H5"/>
    <mergeCell ref="C6:H6"/>
    <mergeCell ref="C7:H7"/>
    <mergeCell ref="B43:H46"/>
    <mergeCell ref="C8:H8"/>
    <mergeCell ref="C9:H9"/>
    <mergeCell ref="B25:C25"/>
    <mergeCell ref="B17:C17"/>
    <mergeCell ref="B39:C39"/>
    <mergeCell ref="B28:C28"/>
    <mergeCell ref="B20:C20"/>
    <mergeCell ref="B27:C27"/>
    <mergeCell ref="B18:C18"/>
    <mergeCell ref="B19:C19"/>
    <mergeCell ref="B12:H13"/>
    <mergeCell ref="B26:C26"/>
  </mergeCells>
  <printOptions horizontalCentered="1"/>
  <pageMargins left="0.25" right="0.25" top="0.75" bottom="0.75" header="0.3" footer="0.3"/>
  <pageSetup fitToHeight="1" fitToWidth="1" horizontalDpi="600" verticalDpi="600" orientation="portrait" scale="7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topLeftCell="B1">
      <selection activeCell="E28" sqref="E28"/>
    </sheetView>
  </sheetViews>
  <sheetFormatPr defaultColWidth="9.28125" defaultRowHeight="12.75"/>
  <cols>
    <col min="1" max="1" width="9.28125" style="48" customWidth="1"/>
    <col min="2" max="2" width="48.421875" style="48" customWidth="1"/>
    <col min="3" max="4" width="48.7109375" style="48" customWidth="1"/>
    <col min="5" max="6" width="16.28125" style="48" customWidth="1"/>
    <col min="7" max="7" width="22.421875" style="48" bestFit="1" customWidth="1"/>
    <col min="8" max="11" width="16.421875" style="48" customWidth="1"/>
    <col min="12" max="16384" width="9.28125" style="48" customWidth="1"/>
  </cols>
  <sheetData>
    <row r="1" spans="2:6" ht="12.75">
      <c r="B1" s="49"/>
      <c r="C1" s="49"/>
      <c r="D1" s="49"/>
      <c r="E1" s="49"/>
      <c r="F1" s="49"/>
    </row>
    <row r="2" spans="2:6" ht="12.75">
      <c r="B2" s="49"/>
      <c r="C2" s="49"/>
      <c r="D2" s="49"/>
      <c r="E2" s="49" t="s">
        <v>29</v>
      </c>
      <c r="F2" s="49" t="s">
        <v>29</v>
      </c>
    </row>
    <row r="3" spans="2:6" ht="12.75">
      <c r="B3" s="49"/>
      <c r="C3" s="49"/>
      <c r="D3" s="49"/>
      <c r="E3" s="49" t="s">
        <v>30</v>
      </c>
      <c r="F3" s="49" t="s">
        <v>30</v>
      </c>
    </row>
    <row r="4" spans="2:6" ht="12.75">
      <c r="B4" s="49"/>
      <c r="C4" s="49"/>
      <c r="D4" s="49"/>
      <c r="E4" s="49" t="s">
        <v>31</v>
      </c>
      <c r="F4" s="49" t="s">
        <v>31</v>
      </c>
    </row>
    <row r="5" spans="2:6" ht="12.75">
      <c r="B5" s="49"/>
      <c r="C5" s="49"/>
      <c r="D5" s="49"/>
      <c r="E5" s="49" t="s">
        <v>32</v>
      </c>
      <c r="F5" s="49" t="s">
        <v>32</v>
      </c>
    </row>
    <row r="6" spans="2:8" ht="12.75">
      <c r="B6" s="49"/>
      <c r="C6" s="49"/>
      <c r="D6" s="49"/>
      <c r="E6" s="46" t="s">
        <v>33</v>
      </c>
      <c r="F6" s="46" t="s">
        <v>34</v>
      </c>
      <c r="G6" s="48">
        <v>2018</v>
      </c>
      <c r="H6" s="48">
        <v>2018</v>
      </c>
    </row>
    <row r="7" spans="2:6" ht="12.75">
      <c r="B7" s="49"/>
      <c r="C7" s="49"/>
      <c r="D7" s="49"/>
      <c r="E7" s="46"/>
      <c r="F7" s="46"/>
    </row>
    <row r="8" spans="1:8" ht="12.75">
      <c r="A8" s="48" t="s">
        <v>35</v>
      </c>
      <c r="B8" s="49" t="s">
        <v>36</v>
      </c>
      <c r="C8" s="49" t="s">
        <v>37</v>
      </c>
      <c r="D8" s="49" t="s">
        <v>38</v>
      </c>
      <c r="E8" s="49" t="s">
        <v>39</v>
      </c>
      <c r="F8" s="49" t="s">
        <v>40</v>
      </c>
      <c r="G8" s="48" t="s">
        <v>41</v>
      </c>
      <c r="H8" s="48" t="s">
        <v>42</v>
      </c>
    </row>
    <row r="9" spans="1:6" ht="12.75">
      <c r="A9" s="48" t="s">
        <v>43</v>
      </c>
      <c r="B9" s="46" t="s">
        <v>44</v>
      </c>
      <c r="C9" s="49" t="s">
        <v>25</v>
      </c>
      <c r="D9" s="49"/>
      <c r="E9" s="49">
        <v>0</v>
      </c>
      <c r="F9" s="49">
        <v>0</v>
      </c>
    </row>
    <row r="10" spans="1:9" ht="12.75">
      <c r="A10" s="48" t="s">
        <v>43</v>
      </c>
      <c r="B10" s="46" t="s">
        <v>44</v>
      </c>
      <c r="C10" s="46" t="s">
        <v>45</v>
      </c>
      <c r="D10" s="46" t="s">
        <v>68</v>
      </c>
      <c r="E10" s="50">
        <v>690194</v>
      </c>
      <c r="F10" s="50">
        <v>717160</v>
      </c>
      <c r="G10" s="51">
        <f aca="true" t="shared" si="0" ref="G10:G22">F10</f>
        <v>717160</v>
      </c>
      <c r="H10" s="51">
        <f>-F10</f>
        <v>-717160</v>
      </c>
      <c r="I10" s="51"/>
    </row>
    <row r="11" spans="1:9" ht="12.75">
      <c r="A11" s="48" t="s">
        <v>43</v>
      </c>
      <c r="B11" s="46" t="s">
        <v>44</v>
      </c>
      <c r="C11" s="46" t="s">
        <v>46</v>
      </c>
      <c r="D11" s="46" t="s">
        <v>67</v>
      </c>
      <c r="E11" s="50">
        <v>3000</v>
      </c>
      <c r="F11" s="50">
        <v>3000</v>
      </c>
      <c r="G11" s="51">
        <f t="shared" si="0"/>
        <v>3000</v>
      </c>
      <c r="H11" s="51">
        <f aca="true" t="shared" si="1" ref="H11:H23">-F11</f>
        <v>-3000</v>
      </c>
      <c r="I11" s="51"/>
    </row>
    <row r="12" spans="1:9" ht="12.75">
      <c r="A12" s="48" t="s">
        <v>43</v>
      </c>
      <c r="B12" s="46" t="s">
        <v>44</v>
      </c>
      <c r="C12" s="46" t="s">
        <v>47</v>
      </c>
      <c r="D12" s="46" t="s">
        <v>67</v>
      </c>
      <c r="E12" s="50">
        <v>21476</v>
      </c>
      <c r="F12" s="50">
        <v>21476</v>
      </c>
      <c r="G12" s="51">
        <f t="shared" si="0"/>
        <v>21476</v>
      </c>
      <c r="H12" s="51">
        <f t="shared" si="1"/>
        <v>-21476</v>
      </c>
      <c r="I12" s="51"/>
    </row>
    <row r="13" spans="1:9" ht="12.75">
      <c r="A13" s="48" t="s">
        <v>43</v>
      </c>
      <c r="B13" s="46" t="s">
        <v>44</v>
      </c>
      <c r="C13" s="46" t="s">
        <v>48</v>
      </c>
      <c r="D13" s="46" t="s">
        <v>67</v>
      </c>
      <c r="E13" s="50">
        <v>4920</v>
      </c>
      <c r="F13" s="50">
        <v>4920</v>
      </c>
      <c r="G13" s="51">
        <f t="shared" si="0"/>
        <v>4920</v>
      </c>
      <c r="H13" s="51">
        <f t="shared" si="1"/>
        <v>-4920</v>
      </c>
      <c r="I13" s="51"/>
    </row>
    <row r="14" spans="1:9" ht="12.75">
      <c r="A14" s="48" t="s">
        <v>43</v>
      </c>
      <c r="B14" s="46" t="s">
        <v>44</v>
      </c>
      <c r="C14" s="46" t="s">
        <v>49</v>
      </c>
      <c r="D14" s="46" t="s">
        <v>67</v>
      </c>
      <c r="E14" s="50">
        <v>0</v>
      </c>
      <c r="F14" s="50">
        <v>0</v>
      </c>
      <c r="G14" s="51">
        <f t="shared" si="0"/>
        <v>0</v>
      </c>
      <c r="H14" s="51">
        <f t="shared" si="1"/>
        <v>0</v>
      </c>
      <c r="I14" s="51"/>
    </row>
    <row r="15" spans="1:9" ht="12.75">
      <c r="A15" s="48" t="s">
        <v>43</v>
      </c>
      <c r="B15" s="46" t="s">
        <v>44</v>
      </c>
      <c r="C15" s="46" t="s">
        <v>50</v>
      </c>
      <c r="D15" s="46" t="s">
        <v>67</v>
      </c>
      <c r="E15" s="50">
        <v>2000</v>
      </c>
      <c r="F15" s="50">
        <v>2000</v>
      </c>
      <c r="G15" s="51">
        <f t="shared" si="0"/>
        <v>2000</v>
      </c>
      <c r="H15" s="51">
        <f t="shared" si="1"/>
        <v>-2000</v>
      </c>
      <c r="I15" s="51"/>
    </row>
    <row r="16" spans="1:9" ht="12.75">
      <c r="A16" s="48" t="s">
        <v>43</v>
      </c>
      <c r="B16" s="46" t="s">
        <v>44</v>
      </c>
      <c r="C16" s="46" t="s">
        <v>51</v>
      </c>
      <c r="D16" s="46" t="s">
        <v>67</v>
      </c>
      <c r="E16" s="50">
        <v>19123</v>
      </c>
      <c r="F16" s="50">
        <v>19123</v>
      </c>
      <c r="G16" s="51">
        <f t="shared" si="0"/>
        <v>19123</v>
      </c>
      <c r="H16" s="51">
        <f t="shared" si="1"/>
        <v>-19123</v>
      </c>
      <c r="I16" s="51"/>
    </row>
    <row r="17" spans="1:9" ht="12.75">
      <c r="A17" s="48" t="s">
        <v>43</v>
      </c>
      <c r="B17" s="46" t="s">
        <v>44</v>
      </c>
      <c r="C17" s="46" t="s">
        <v>52</v>
      </c>
      <c r="D17" s="46" t="s">
        <v>67</v>
      </c>
      <c r="E17" s="50">
        <v>0</v>
      </c>
      <c r="F17" s="50">
        <v>0</v>
      </c>
      <c r="G17" s="51">
        <f t="shared" si="0"/>
        <v>0</v>
      </c>
      <c r="H17" s="51">
        <f t="shared" si="1"/>
        <v>0</v>
      </c>
      <c r="I17" s="51"/>
    </row>
    <row r="18" spans="1:9" ht="12.75">
      <c r="A18" s="48" t="s">
        <v>43</v>
      </c>
      <c r="B18" s="46" t="s">
        <v>44</v>
      </c>
      <c r="C18" s="46" t="s">
        <v>53</v>
      </c>
      <c r="D18" s="46" t="s">
        <v>67</v>
      </c>
      <c r="E18" s="50">
        <v>3950</v>
      </c>
      <c r="F18" s="50">
        <v>3950</v>
      </c>
      <c r="G18" s="51">
        <f t="shared" si="0"/>
        <v>3950</v>
      </c>
      <c r="H18" s="51">
        <f t="shared" si="1"/>
        <v>-3950</v>
      </c>
      <c r="I18" s="51"/>
    </row>
    <row r="19" spans="1:9" ht="12.75">
      <c r="A19" s="48" t="s">
        <v>43</v>
      </c>
      <c r="B19" s="46" t="s">
        <v>44</v>
      </c>
      <c r="C19" s="46" t="s">
        <v>54</v>
      </c>
      <c r="D19" s="46" t="s">
        <v>67</v>
      </c>
      <c r="E19" s="50">
        <v>0</v>
      </c>
      <c r="F19" s="50">
        <v>0</v>
      </c>
      <c r="G19" s="51">
        <f t="shared" si="0"/>
        <v>0</v>
      </c>
      <c r="H19" s="51">
        <f t="shared" si="1"/>
        <v>0</v>
      </c>
      <c r="I19" s="51"/>
    </row>
    <row r="20" spans="1:9" ht="12.75">
      <c r="A20" s="48" t="s">
        <v>43</v>
      </c>
      <c r="B20" s="46" t="s">
        <v>44</v>
      </c>
      <c r="C20" s="46" t="s">
        <v>55</v>
      </c>
      <c r="D20" s="46" t="s">
        <v>67</v>
      </c>
      <c r="E20" s="50">
        <v>0</v>
      </c>
      <c r="F20" s="50">
        <v>0</v>
      </c>
      <c r="G20" s="51">
        <f t="shared" si="0"/>
        <v>0</v>
      </c>
      <c r="H20" s="51">
        <f t="shared" si="1"/>
        <v>0</v>
      </c>
      <c r="I20" s="51"/>
    </row>
    <row r="21" spans="1:9" ht="12.75">
      <c r="A21" s="48" t="s">
        <v>43</v>
      </c>
      <c r="B21" s="46" t="s">
        <v>44</v>
      </c>
      <c r="C21" s="46" t="s">
        <v>56</v>
      </c>
      <c r="D21" s="46" t="s">
        <v>67</v>
      </c>
      <c r="E21" s="50">
        <v>2364</v>
      </c>
      <c r="F21" s="50">
        <v>2364</v>
      </c>
      <c r="G21" s="51">
        <f t="shared" si="0"/>
        <v>2364</v>
      </c>
      <c r="H21" s="51">
        <f t="shared" si="1"/>
        <v>-2364</v>
      </c>
      <c r="I21" s="51"/>
    </row>
    <row r="22" spans="1:9" ht="12.75">
      <c r="A22" s="48" t="s">
        <v>43</v>
      </c>
      <c r="B22" s="46" t="s">
        <v>44</v>
      </c>
      <c r="C22" s="46" t="s">
        <v>57</v>
      </c>
      <c r="D22" s="46" t="s">
        <v>67</v>
      </c>
      <c r="E22" s="50">
        <v>24781</v>
      </c>
      <c r="F22" s="50">
        <v>25445</v>
      </c>
      <c r="G22" s="51">
        <f t="shared" si="0"/>
        <v>25445</v>
      </c>
      <c r="H22" s="51">
        <f t="shared" si="1"/>
        <v>-25445</v>
      </c>
      <c r="I22" s="51"/>
    </row>
    <row r="23" spans="1:9" ht="12.75">
      <c r="A23" s="48" t="s">
        <v>43</v>
      </c>
      <c r="B23" s="46" t="s">
        <v>44</v>
      </c>
      <c r="C23" s="46" t="s">
        <v>58</v>
      </c>
      <c r="D23" s="46" t="s">
        <v>67</v>
      </c>
      <c r="E23" s="50">
        <v>-771843</v>
      </c>
      <c r="F23" s="50">
        <v>-792943</v>
      </c>
      <c r="G23" s="51"/>
      <c r="H23" s="51">
        <f t="shared" si="1"/>
        <v>792943</v>
      </c>
      <c r="I23" s="51"/>
    </row>
    <row r="24" spans="1:9" ht="12.75">
      <c r="A24" s="48" t="s">
        <v>43</v>
      </c>
      <c r="B24" s="46" t="s">
        <v>44</v>
      </c>
      <c r="C24" s="46" t="s">
        <v>59</v>
      </c>
      <c r="D24" s="46" t="s">
        <v>67</v>
      </c>
      <c r="E24" s="50">
        <v>172500</v>
      </c>
      <c r="F24" s="50">
        <v>172500</v>
      </c>
      <c r="G24" s="51">
        <v>0</v>
      </c>
      <c r="H24" s="51">
        <v>0</v>
      </c>
      <c r="I24" s="51"/>
    </row>
    <row r="25" spans="1:9" ht="12.75">
      <c r="A25" s="48" t="s">
        <v>43</v>
      </c>
      <c r="B25" s="46" t="s">
        <v>60</v>
      </c>
      <c r="C25" s="46" t="s">
        <v>61</v>
      </c>
      <c r="D25" s="47" t="s">
        <v>69</v>
      </c>
      <c r="E25" s="50">
        <v>318055</v>
      </c>
      <c r="F25" s="50">
        <v>339155</v>
      </c>
      <c r="G25" s="51"/>
      <c r="H25" s="51">
        <f>-F25</f>
        <v>-339155</v>
      </c>
      <c r="I25" s="51"/>
    </row>
    <row r="26" spans="1:9" ht="12.75">
      <c r="A26" s="48" t="s">
        <v>43</v>
      </c>
      <c r="B26" s="46" t="s">
        <v>60</v>
      </c>
      <c r="C26" s="46" t="s">
        <v>62</v>
      </c>
      <c r="D26" s="47" t="s">
        <v>69</v>
      </c>
      <c r="E26" s="50"/>
      <c r="F26" s="50"/>
      <c r="G26" s="51"/>
      <c r="H26" s="51">
        <f>-H25</f>
        <v>339155</v>
      </c>
      <c r="I26" s="51"/>
    </row>
    <row r="27" spans="1:9" ht="12.75">
      <c r="A27" s="48" t="s">
        <v>43</v>
      </c>
      <c r="B27" s="46" t="s">
        <v>60</v>
      </c>
      <c r="C27" s="46" t="s">
        <v>63</v>
      </c>
      <c r="D27" s="46" t="s">
        <v>67</v>
      </c>
      <c r="E27" s="50"/>
      <c r="F27" s="50"/>
      <c r="G27" s="51"/>
      <c r="H27" s="51">
        <v>6495</v>
      </c>
      <c r="I27" s="51"/>
    </row>
    <row r="28" spans="1:9" ht="12.75">
      <c r="A28" s="48" t="s">
        <v>64</v>
      </c>
      <c r="B28" s="46" t="s">
        <v>65</v>
      </c>
      <c r="C28" s="46" t="s">
        <v>61</v>
      </c>
      <c r="D28" s="47" t="s">
        <v>69</v>
      </c>
      <c r="E28" s="50">
        <v>453788</v>
      </c>
      <c r="F28" s="50">
        <v>453788</v>
      </c>
      <c r="G28" s="51">
        <f>-F28</f>
        <v>-453788</v>
      </c>
      <c r="H28" s="51"/>
      <c r="I28" s="51"/>
    </row>
    <row r="29" spans="2:9" ht="12.75">
      <c r="B29" s="46"/>
      <c r="C29" s="46"/>
      <c r="D29" s="46"/>
      <c r="E29" s="50"/>
      <c r="F29" s="50"/>
      <c r="G29" s="51">
        <f>SUM(G10:G28)</f>
        <v>345650</v>
      </c>
      <c r="H29" s="51">
        <f>SUM(H10:H28)</f>
        <v>0</v>
      </c>
      <c r="I29" s="51"/>
    </row>
    <row r="30" spans="2:8" ht="12.75">
      <c r="B30" s="46" t="s">
        <v>44</v>
      </c>
      <c r="C30" s="49" t="s">
        <v>66</v>
      </c>
      <c r="D30" s="49"/>
      <c r="E30" s="49">
        <v>5</v>
      </c>
      <c r="F30" s="49">
        <v>5</v>
      </c>
      <c r="G30" s="51">
        <f>F30</f>
        <v>5</v>
      </c>
      <c r="H30" s="48">
        <v>-5</v>
      </c>
    </row>
    <row r="31" spans="2:7" ht="12.75">
      <c r="B31" s="46"/>
      <c r="C31" s="49"/>
      <c r="D31" s="49"/>
      <c r="E31" s="49"/>
      <c r="F31" s="49"/>
      <c r="G31" s="51"/>
    </row>
    <row r="32" spans="4:8" ht="12.75">
      <c r="D32" s="46" t="s">
        <v>68</v>
      </c>
      <c r="E32" s="51">
        <f>SUMIF($D$10:$D$28,$D32,E$10:E$28)</f>
        <v>690194</v>
      </c>
      <c r="F32" s="51">
        <f>SUMIF($D$10:$D$28,$D32,F$10:F$28)</f>
        <v>717160</v>
      </c>
      <c r="G32" s="51">
        <f>SUMIF($D$10:$D$28,$D32,G$10:G$28)</f>
        <v>717160</v>
      </c>
      <c r="H32" s="51">
        <f>SUMIF($D$10:$D$28,$D32,H$10:H$28)</f>
        <v>-717160</v>
      </c>
    </row>
    <row r="33" spans="4:8" ht="12.75">
      <c r="D33" s="46" t="s">
        <v>67</v>
      </c>
      <c r="E33" s="51">
        <f aca="true" t="shared" si="2" ref="E33:H34">SUMIF($D$10:$D$28,$D33,E$10:E$28)</f>
        <v>-517729</v>
      </c>
      <c r="F33" s="51">
        <f t="shared" si="2"/>
        <v>-538165</v>
      </c>
      <c r="G33" s="51">
        <f t="shared" si="2"/>
        <v>82278</v>
      </c>
      <c r="H33" s="51">
        <f t="shared" si="2"/>
        <v>717160</v>
      </c>
    </row>
    <row r="34" spans="4:8" ht="12.75">
      <c r="D34" s="47" t="s">
        <v>69</v>
      </c>
      <c r="E34" s="51">
        <f t="shared" si="2"/>
        <v>771843</v>
      </c>
      <c r="F34" s="51">
        <f t="shared" si="2"/>
        <v>792943</v>
      </c>
      <c r="G34" s="51">
        <f t="shared" si="2"/>
        <v>-453788</v>
      </c>
      <c r="H34" s="51">
        <f t="shared" si="2"/>
        <v>0</v>
      </c>
    </row>
    <row r="35" spans="4:8" ht="12.75">
      <c r="D35" s="47"/>
      <c r="E35" s="51">
        <f aca="true" t="shared" si="3" ref="E35:H39">SUMIF($D$10:$D$26,$D35,E$10:E$26)</f>
        <v>0</v>
      </c>
      <c r="F35" s="51">
        <f t="shared" si="3"/>
        <v>0</v>
      </c>
      <c r="G35" s="51">
        <f>SUMIF($D$10:$D$28,$D35,G$10:G$28)</f>
        <v>0</v>
      </c>
      <c r="H35" s="51">
        <f t="shared" si="3"/>
        <v>0</v>
      </c>
    </row>
    <row r="36" spans="4:8" ht="12.75">
      <c r="D36" s="46"/>
      <c r="E36" s="51">
        <f t="shared" si="3"/>
        <v>0</v>
      </c>
      <c r="F36" s="51">
        <f t="shared" si="3"/>
        <v>0</v>
      </c>
      <c r="G36" s="51">
        <f t="shared" si="3"/>
        <v>0</v>
      </c>
      <c r="H36" s="51">
        <f t="shared" si="3"/>
        <v>0</v>
      </c>
    </row>
    <row r="37" spans="4:8" ht="12.75">
      <c r="D37" s="46"/>
      <c r="E37" s="51">
        <f t="shared" si="3"/>
        <v>0</v>
      </c>
      <c r="F37" s="51">
        <f t="shared" si="3"/>
        <v>0</v>
      </c>
      <c r="G37" s="51">
        <f t="shared" si="3"/>
        <v>0</v>
      </c>
      <c r="H37" s="51">
        <f t="shared" si="3"/>
        <v>0</v>
      </c>
    </row>
    <row r="38" spans="4:8" ht="12.75">
      <c r="D38" s="46"/>
      <c r="E38" s="51">
        <f>SUMIF($D$10:$D$27,$D38,E$10:E$27)</f>
        <v>0</v>
      </c>
      <c r="F38" s="51">
        <f>SUMIF($D$10:$D$27,$D38,F$10:F$27)</f>
        <v>0</v>
      </c>
      <c r="G38" s="51">
        <f>SUMIF($D$10:$D$27,$D38,G$10:G$27)</f>
        <v>0</v>
      </c>
      <c r="H38" s="51">
        <f>SUMIF($D$10:$D$27,$D38,H$10:H$27)</f>
        <v>0</v>
      </c>
    </row>
    <row r="39" spans="4:8" ht="12.75">
      <c r="D39" s="46"/>
      <c r="E39" s="51">
        <f t="shared" si="3"/>
        <v>0</v>
      </c>
      <c r="F39" s="51">
        <f t="shared" si="3"/>
        <v>0</v>
      </c>
      <c r="G39" s="51">
        <f t="shared" si="3"/>
        <v>0</v>
      </c>
      <c r="H39" s="51">
        <f t="shared" si="3"/>
        <v>0</v>
      </c>
    </row>
    <row r="40" spans="5:8" ht="12.75">
      <c r="E40" s="52">
        <f>SUM(E32:E39)</f>
        <v>944308</v>
      </c>
      <c r="F40" s="52">
        <f>SUM(F32:F39)</f>
        <v>971938</v>
      </c>
      <c r="G40" s="52">
        <f>SUM(G32:G39)</f>
        <v>345650</v>
      </c>
      <c r="H40" s="52">
        <f>SUM(H32:H39)</f>
        <v>0</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0" ma:contentTypeDescription="" ma:contentTypeScope="" ma:versionID="48a7790f0f2f77bfe50483962329ac18">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49d6a9d76b1d75e79f40e45d3653b6ad"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DDFDD2-D4BB-496E-86ED-9D15F7F204AB}">
  <ds:schemaRefs>
    <ds:schemaRef ds:uri="http://schemas.microsoft.com/office/2006/documentManagement/types"/>
    <ds:schemaRef ds:uri="http://www.w3.org/XML/1998/namespace"/>
    <ds:schemaRef ds:uri="cc811197-5a73-4d86-a206-c117da05ddaa"/>
    <ds:schemaRef ds:uri="http://purl.org/dc/elements/1.1/"/>
    <ds:schemaRef ds:uri="http://purl.org/dc/terms/"/>
    <ds:schemaRef ds:uri="http://purl.org/dc/dcmitype/"/>
    <ds:schemaRef ds:uri="http://schemas.openxmlformats.org/package/2006/metadata/core-properties"/>
    <ds:schemaRef ds:uri="http://schemas.microsoft.com/office/infopath/2007/PartnerControls"/>
    <ds:schemaRef ds:uri="308dc21f-8940-46b7-9ee9-f86b439897b1"/>
    <ds:schemaRef ds:uri="http://schemas.microsoft.com/office/2006/metadata/properties"/>
  </ds:schemaRefs>
</ds:datastoreItem>
</file>

<file path=customXml/itemProps2.xml><?xml version="1.0" encoding="utf-8"?>
<ds:datastoreItem xmlns:ds="http://schemas.openxmlformats.org/officeDocument/2006/customXml" ds:itemID="{7817B7F4-BA80-4E4F-8090-98CD3B19FA44}">
  <ds:schemaRefs>
    <ds:schemaRef ds:uri="http://schemas.microsoft.com/office/2006/metadata/longProperties"/>
  </ds:schemaRefs>
</ds:datastoreItem>
</file>

<file path=customXml/itemProps3.xml><?xml version="1.0" encoding="utf-8"?>
<ds:datastoreItem xmlns:ds="http://schemas.openxmlformats.org/officeDocument/2006/customXml" ds:itemID="{C6A2599C-7D51-40A0-B957-96584CED49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4B28B35-BA04-4B64-A540-8442C6B703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2017-03-29T15:45:14Z</cp:lastPrinted>
  <dcterms:created xsi:type="dcterms:W3CDTF">1999-06-02T23:29:55Z</dcterms:created>
  <dcterms:modified xsi:type="dcterms:W3CDTF">2017-05-10T23:13:22Z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0x010100D03C1FEDB24A304B88B22491CFC09769007BCB61E4A4E32649B1237591E6F177C2</vt:lpwstr>
  </property>
  <property fmtid="{D5CDD505-2E9C-101B-9397-08002B2CF9AE}" pid="4" name="SV_QUERY_LIST_4F35BF76-6C0D-4D9B-82B2-816C12CF3733">
    <vt:lpwstr>empty_477D106A-C0D6-4607-AEBD-E2C9D60EA279</vt:lpwstr>
  </property>
</Properties>
</file>