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<sst xmlns="http://schemas.openxmlformats.org/spreadsheetml/2006/main" count="693" uniqueCount="179">
  <si>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</si>
  <si>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</si>
  <si>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</si>
  <si>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</si>
  <si>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</si>
  <si>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</si>
  <si>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</si>
  <si>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</si>
  <si>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</si>
  <si>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</si>
  <si>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</si>
  <si>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</si>
  <si>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</si>
  <si>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</si>
  <si>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</si>
  <si>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</si>
  <si>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</si>
  <si>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</si>
  <si>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</si>
  <si>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</si>
  <si>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</si>
  <si>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</si>
  <si>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</si>
  <si>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</si>
  <si>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</si>
  <si>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</si>
  <si>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</si>
  <si>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</si>
  <si>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</si>
  <si>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</si>
  <si>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</si>
  <si>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</si>
  <si>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</si>
  <si>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</si>
  <si>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</si>
  <si>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</si>
  <si>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</si>
  <si>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</si>
  <si>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</si>
  <si>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</si>
  <si>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</si>
  <si>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</si>
  <si>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</si>
  <si>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</si>
  <si>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</si>
  <si>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</si>
  <si>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</si>
  <si>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</si>
  <si>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</si>
  <si>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</si>
  <si>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</si>
  <si>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</si>
  <si>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</si>
  <si>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</si>
  <si>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</si>
  <si>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</si>
  <si>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</si>
  <si>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</si>
  <si>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</si>
  <si>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</si>
  <si>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</si>
  <si>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</si>
  <si>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</si>
  <si>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</si>
  <si>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</si>
  <si>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</si>
  <si>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</si>
  <si>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</si>
  <si>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</si>
  <si>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</si>
  <si>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</si>
  <si>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</si>
  <si>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</si>
  <si>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</si>
  <si>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</si>
  <si>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</si>
  <si>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</si>
  <si>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</si>
  <si>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</si>
  <si>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</si>
  <si>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</si>
  <si>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</si>
  <si>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</si>
  <si>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</si>
  <si>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</si>
  <si>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</si>
  <si>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</si>
  <si>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</si>
  <si>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</si>
  <si>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</si>
  <si>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</si>
  <si>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</si>
  <si>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</si>
  <si>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</si>
  <si>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</si>
  <si>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</si>
  <si>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</si>
  <si>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</si>
  <si>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</si>
  <si>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</si>
  <si>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</si>
  <si>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</si>
  <si>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</si>
  <si>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</si>
  <si>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</si>
  <si>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</si>
  <si>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</si>
  <si>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</si>
  <si>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</si>
  <si>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</si>
  <si>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</si>
  <si>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</si>
  <si>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</si>
  <si>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</si>
  <si>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</si>
  <si>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</si>
  <si>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</si>
  <si>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</si>
  <si>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</si>
  <si>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</si>
  <si>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</si>
  <si>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</si>
  <si>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</si>
  <si>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</si>
  <si>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</si>
  <si>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</si>
  <si>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</si>
  <si>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</si>
  <si>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</si>
  <si>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</si>
  <si>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</si>
  <si>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</si>
  <si>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</si>
  <si>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</si>
  <si>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</si>
  <si>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</si>
  <si>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</si>
  <si>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</si>
  <si>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</si>
  <si>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</si>
  <si>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</si>
  <si>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</si>
  <si>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</si>
  <si>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</si>
  <si>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</si>
  <si>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</si>
  <si>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</si>
  <si>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</si>
  <si>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</si>
  <si>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</si>
  <si>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</si>
  <si>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</si>
  <si>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</si>
  <si>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</si>
  <si>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</si>
  <si>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</si>
  <si>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</si>
  <si>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Surplus Real Property</t>
  </si>
  <si>
    <t>19645 SE Petrovitsky Road</t>
  </si>
  <si>
    <t>Department of Natural Resources and Parks</t>
  </si>
  <si>
    <t>Stand Alone Ordinance</t>
  </si>
  <si>
    <t>Carolyn Mock and Steve Rizika</t>
  </si>
  <si>
    <t>January 30, 2017</t>
  </si>
  <si>
    <t>N/A</t>
  </si>
  <si>
    <t>Sale of Surplus Real Property at 19645 SE Petrovitsky Road, Parcel #062206-9131</t>
  </si>
  <si>
    <t>C16001</t>
  </si>
  <si>
    <t>D64000</t>
  </si>
  <si>
    <t>FMD/Real Estate Services</t>
  </si>
  <si>
    <t>A44000</t>
  </si>
  <si>
    <t>0010</t>
  </si>
  <si>
    <t>1039611</t>
  </si>
  <si>
    <t>1046360</t>
  </si>
  <si>
    <t>An NPV analysis was not performed because this property was determined to be unsuitable for Affordable Housing and surplus to the County's needs.</t>
  </si>
  <si>
    <t>39512 Sale of Real Property</t>
  </si>
  <si>
    <t xml:space="preserve">34187 Cost Real Property Sales </t>
  </si>
  <si>
    <t>RES Labor</t>
  </si>
  <si>
    <t>Advertising</t>
  </si>
  <si>
    <t>- This property will be returned to the tax rolls and if the assessed value is determined to be the sale price, the annual tax revenue will be $5,478.  In addition, King County will no longer be responsible for paying annual fees and assessments of $185.</t>
  </si>
  <si>
    <t>Estimated Escrow Costs and Broker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</si>
</sst>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201">
      <selection activeCell="C213" sqref="C213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164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157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160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162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 t="s">
        <v>163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>
        <v>370000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159</v>
      </c>
      <c r="H21" s="144"/>
      <c r="I21" s="145"/>
      <c r="J21" s="146" t="s">
        <v>165</v>
      </c>
      <c r="K21" s="146" t="s">
        <v>166</v>
      </c>
      <c r="L21" s="146">
        <v>3160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167</v>
      </c>
      <c r="H22" s="144"/>
      <c r="I22" s="145"/>
      <c r="J22" s="146" t="s">
        <v>168</v>
      </c>
      <c r="K22" s="146">
        <v>44000</v>
      </c>
      <c r="L22" s="335" t="s">
        <v>169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170</v>
      </c>
      <c r="H29" s="186" t="s">
        <v>171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172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 t="s">
        <v>159</v>
      </c>
      <c r="D58" s="158" t="s">
        <v>170</v>
      </c>
      <c r="E58" s="352" t="s">
        <v>173</v>
      </c>
      <c r="F58" s="353"/>
      <c r="G58" s="151">
        <f>+G18-G59</f>
        <v>351872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167</v>
      </c>
      <c r="D59" s="158" t="s">
        <v>171</v>
      </c>
      <c r="E59" s="149" t="s">
        <v>174</v>
      </c>
      <c r="F59" s="150"/>
      <c r="G59" s="151">
        <f>SUM(G82:G88)</f>
        <v>18128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159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 t="s">
        <v>175</v>
      </c>
      <c r="F82" s="154"/>
      <c r="G82" s="155">
        <v>7755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 t="s">
        <v>176</v>
      </c>
      <c r="F85" s="154"/>
      <c r="G85" s="155">
        <v>348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 t="s">
        <v>178</v>
      </c>
      <c r="F88" s="154"/>
      <c r="G88" s="155">
        <f>775+(0.025*G18)</f>
        <v>10025</v>
      </c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155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177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156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1039611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1046360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 disablePrompts="1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X27" sqref="X27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IF('2a.  Simple Form Data Entry'!G11="","   ",'2a.  Simple Form Data Entry'!G11)</f>
        <v>19645 SE Petrovitsky Road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IF('2a.  Simple Form Data Entry'!G12="","   ",'2a.  Simple Form Data Entry'!G12)</f>
        <v>Department of Natural Resources and Parks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>
        <f>'2a.  Simple Form Data Entry'!G18</f>
        <v>370000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 and Steve Rizika</v>
      </c>
      <c r="E8" s="292"/>
      <c r="F8" s="408" t="s">
        <v>8</v>
      </c>
      <c r="G8" s="408"/>
      <c r="H8" s="329" t="str">
        <f>IF('2a.  Simple Form Data Entry'!G15=""," ",'2a.  Simple Form Data Entry'!G16)</f>
        <v>January 30, 2017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>Sale of Surplus Real Property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25" t="str">
        <f>IF('2a.  Simple Form Data Entry'!G10=""," ",'2a.  Simple Form Data Entry'!G10)</f>
        <v>Sale of Surplus Real Property at 19645 SE Petrovitsky Road, Parcel #062206-9131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6"/>
      <c r="T10" s="11"/>
    </row>
    <row r="11" spans="1:20" ht="13.5" thickBot="1">
      <c r="A11" s="332"/>
      <c r="B11" s="333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8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145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153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2017</v>
      </c>
      <c r="J24" s="95">
        <f>'2a.  Simple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Department of Natural Resources and Parks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C16001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D64000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3160</v>
      </c>
      <c r="G25" s="90" t="str">
        <f>IF(A25="","   ",'2a.  Simple Form Data Entry'!D58)</f>
        <v>1039611</v>
      </c>
      <c r="H25" s="196" t="str">
        <f>IF('2a.  Simple Form Data Entry'!E58="","   ",'2a.  Simple Form Data Entry'!E58)</f>
        <v>39512 Sale of Real Property</v>
      </c>
      <c r="I25" s="80">
        <f>'2a.  Simple Form Data Entry'!N58</f>
        <v>0</v>
      </c>
      <c r="J25" s="80">
        <f>'2a.  Simple Form Data Entry'!G58</f>
        <v>351872</v>
      </c>
      <c r="K25" s="80">
        <f>'2a.  Simple Form Data Entry'!H58</f>
        <v>0</v>
      </c>
      <c r="L25" s="80">
        <f>J25+K25</f>
        <v>351872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FMD/Real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44000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 xml:space="preserve">34187 Cost Real Property Sales </v>
      </c>
      <c r="I26" s="80">
        <f>'2a.  Simple Form Data Entry'!N59</f>
        <v>0</v>
      </c>
      <c r="J26" s="77">
        <f>'2a.  Simple Form Data Entry'!G59</f>
        <v>18128</v>
      </c>
      <c r="K26" s="77">
        <f>'2a.  Simple Form Data Entry'!H59</f>
        <v>0</v>
      </c>
      <c r="L26" s="80">
        <f aca="true" t="shared" si="2" ref="L26:L31">J26+K26</f>
        <v>18128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370000</v>
      </c>
      <c r="K31" s="56">
        <f t="shared" si="3"/>
        <v>0</v>
      </c>
      <c r="L31" s="56">
        <f t="shared" si="2"/>
        <v>370000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2017</v>
      </c>
      <c r="J34" s="95">
        <f>'2a.  Simple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50" t="str">
        <f>IF('2a.  Simple Form Data Entry'!E80="","   ",'2a.  Simple Form Data Entry'!E80)</f>
        <v>Department of Natural Resources and Parks</v>
      </c>
      <c r="B35" s="451"/>
      <c r="C35" s="452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C16001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D64000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3160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7755</v>
      </c>
      <c r="K36" s="80">
        <f>'2a.  Simple Form Data Entry'!H82</f>
        <v>0</v>
      </c>
      <c r="L36" s="80">
        <f>J36+K36</f>
        <v>7755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>Advertising</v>
      </c>
      <c r="I39" s="80">
        <f>'2a.  Simple Form Data Entry'!N85</f>
        <v>0</v>
      </c>
      <c r="J39" s="80">
        <f>'2a.  Simple Form Data Entry'!G85</f>
        <v>348</v>
      </c>
      <c r="K39" s="80">
        <f>'2a.  Simple Form Data Entry'!H85</f>
        <v>0</v>
      </c>
      <c r="L39" s="80">
        <f t="shared" si="7"/>
        <v>348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>Estimated Escrow Costs and Broker Commission</v>
      </c>
      <c r="I42" s="80">
        <f>'2a.  Simple Form Data Entry'!N88</f>
        <v>0</v>
      </c>
      <c r="J42" s="80">
        <f>'2a.  Simple Form Data Entry'!G88</f>
        <v>10025</v>
      </c>
      <c r="K42" s="80">
        <f>'2a.  Simple Form Data Entry'!H88</f>
        <v>0</v>
      </c>
      <c r="L42" s="80">
        <f t="shared" si="7"/>
        <v>10025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18128</v>
      </c>
      <c r="K43" s="63">
        <f t="shared" si="8"/>
        <v>0</v>
      </c>
      <c r="L43" s="63">
        <f t="shared" si="7"/>
        <v>18128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Entry'!E91="","   ",'2a.  Simple Form Data Entry'!E91)</f>
        <v xml:space="preserve">   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18128</v>
      </c>
      <c r="K95" s="56">
        <f t="shared" si="23"/>
        <v>0</v>
      </c>
      <c r="L95" s="56">
        <f t="shared" si="10"/>
        <v>18128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31" t="s">
        <v>19</v>
      </c>
      <c r="E101" s="431" t="s">
        <v>5</v>
      </c>
      <c r="F101" s="453" t="s">
        <v>104</v>
      </c>
      <c r="G101" s="431" t="s">
        <v>11</v>
      </c>
      <c r="H101" s="444" t="s">
        <v>23</v>
      </c>
      <c r="I101" s="315"/>
      <c r="J101" s="190">
        <f>'2a.  Simple Form Data Entry'!G19</f>
        <v>2017</v>
      </c>
      <c r="K101" s="286">
        <f>'2a.  Simple Form Data Entry'!H155</f>
        <v>2018</v>
      </c>
      <c r="L101" s="455" t="str">
        <f>CONCATENATE(L24," Appropriation Change")</f>
        <v>2017 / 2018 Appropriation Change</v>
      </c>
      <c r="P101" s="42"/>
      <c r="Q101" s="314"/>
      <c r="R101" s="437" t="s">
        <v>137</v>
      </c>
      <c r="S101" s="438"/>
      <c r="T101" s="42"/>
    </row>
    <row r="102" spans="1:20" ht="27.75" customHeight="1" thickBot="1">
      <c r="A102" s="399"/>
      <c r="B102" s="400"/>
      <c r="C102" s="401"/>
      <c r="D102" s="432"/>
      <c r="E102" s="432"/>
      <c r="F102" s="454"/>
      <c r="G102" s="432"/>
      <c r="H102" s="445"/>
      <c r="I102" s="316"/>
      <c r="J102" s="191" t="s">
        <v>24</v>
      </c>
      <c r="K102" s="287" t="str">
        <f>'2a.  Simple Form Data Entry'!H156</f>
        <v>Allocation Change</v>
      </c>
      <c r="L102" s="456"/>
      <c r="P102" s="42"/>
      <c r="Q102" s="314"/>
      <c r="R102" s="439"/>
      <c r="S102" s="440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3">
        <f>'2a.  Simple Form Data Entry'!J157</f>
        <v>0</v>
      </c>
      <c r="S103" s="434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5">
        <f>'2a.  Simple Form Data Entry'!J158</f>
        <v>0</v>
      </c>
      <c r="S104" s="436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5">
        <f>'2a.  Simple Form Data Entry'!J159</f>
        <v>0</v>
      </c>
      <c r="S105" s="436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5">
        <f>'2a.  Simple Form Data Entry'!J160</f>
        <v>0</v>
      </c>
      <c r="S106" s="436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5">
        <f>'2a.  Simple Form Data Entry'!J161</f>
        <v>0</v>
      </c>
      <c r="S107" s="436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5">
        <f>'2a.  Simple Form Data Entry'!J162</f>
        <v>0</v>
      </c>
      <c r="S108" s="436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8">
        <f>SUM(R103:S107)</f>
        <v>0</v>
      </c>
      <c r="S109" s="449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46" t="str">
        <f>IF('2a.  Simple Form Data Entry'!G39="Y","See note 5 below.",'2a.  Simple Form Data Entry'!D43)</f>
        <v>An NPV analysis was not performed because this property was determined to be unsuitable for Affordable Housing and surplus to the County's needs.</v>
      </c>
      <c r="C112" s="446"/>
      <c r="D112" s="446"/>
      <c r="E112" s="446"/>
      <c r="F112" s="446"/>
      <c r="G112" s="446"/>
      <c r="H112" s="446"/>
      <c r="I112" s="446"/>
      <c r="J112" s="446"/>
      <c r="K112" s="446"/>
      <c r="L112" s="446"/>
      <c r="M112" s="446"/>
      <c r="N112" s="446"/>
      <c r="O112" s="446"/>
      <c r="P112" s="446"/>
      <c r="Q112" s="446"/>
      <c r="R112" s="446"/>
      <c r="S112" s="446"/>
      <c r="T112" s="5"/>
    </row>
    <row r="113" spans="1:20" ht="13.5">
      <c r="A113" s="68" t="s">
        <v>112</v>
      </c>
      <c r="B113" s="441" t="s">
        <v>150</v>
      </c>
      <c r="C113" s="441"/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5"/>
    </row>
    <row r="114" spans="1:20" ht="15" customHeight="1">
      <c r="A114" s="69" t="s">
        <v>52</v>
      </c>
      <c r="B114" s="442" t="s">
        <v>116</v>
      </c>
      <c r="C114" s="442"/>
      <c r="D114" s="442"/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  <c r="R114" s="442"/>
      <c r="S114" s="442"/>
      <c r="T114" s="5"/>
    </row>
    <row r="115" spans="1:20" ht="13.5">
      <c r="A115" s="69" t="s">
        <v>113</v>
      </c>
      <c r="B115" s="443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43"/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443"/>
      <c r="T115" s="5"/>
    </row>
    <row r="116" spans="1:20" ht="13.5" customHeight="1">
      <c r="A116" s="67" t="s">
        <v>114</v>
      </c>
      <c r="B116" s="430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30"/>
      <c r="D116" s="430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30"/>
      <c r="R116" s="430"/>
      <c r="S116" s="430"/>
      <c r="T116" s="5"/>
    </row>
    <row r="117" spans="1:20" ht="16.5" customHeight="1">
      <c r="A117" s="67" t="s">
        <v>118</v>
      </c>
      <c r="B117" s="429" t="s">
        <v>111</v>
      </c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5"/>
    </row>
    <row r="118" spans="1:19" ht="24.75" customHeight="1">
      <c r="A118" s="67"/>
      <c r="B118" s="447" t="str">
        <f>'2a.  Simple Form Data Entry'!C174</f>
        <v>- This property will be returned to the tax rolls and if the assessed value is determined to be the sale price, the annual tax revenue will be $5,478.  In addition, King County will no longer be responsible for paying annual fees and assessments of $185.</v>
      </c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</row>
    <row r="119" spans="1:19" ht="13.5">
      <c r="A119" s="67"/>
      <c r="B119" s="447"/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</row>
    <row r="120" spans="1:19" ht="12.75" customHeight="1">
      <c r="A120" s="67"/>
      <c r="B120" s="447"/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</row>
    <row r="121" spans="1:19" ht="15" customHeight="1">
      <c r="A121" s="67"/>
      <c r="B121" s="447"/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</row>
    <row r="122" spans="1:20" ht="13.5">
      <c r="A122" s="67"/>
      <c r="B122" s="447"/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5"/>
    </row>
    <row r="123" spans="1:19" ht="13.5">
      <c r="A123" s="67"/>
      <c r="B123" s="447"/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</row>
    <row r="124" spans="1:19" ht="13.5">
      <c r="A124" t="str">
        <f>IF('2a.  Simple Form Data Entry'!C180=""," ","6.")</f>
        <v xml:space="preserve"> </v>
      </c>
      <c r="B124" s="447"/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</row>
    <row r="125" spans="1:19" ht="13.5">
      <c r="A125" s="69"/>
      <c r="B125" s="447"/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</row>
    <row r="126" spans="1:19" ht="13.5">
      <c r="A126" s="69"/>
      <c r="B126" s="447"/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F45" sqref="F4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139</v>
      </c>
      <c r="E19" s="356"/>
      <c r="F19" s="357"/>
      <c r="G19" s="188">
        <v>2017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65" t="s">
        <v>144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2017</v>
      </c>
      <c r="H57" s="262">
        <f>G57+1</f>
        <v>2018</v>
      </c>
      <c r="I57" s="262">
        <f>H57+1</f>
        <v>2019</v>
      </c>
      <c r="J57" s="262">
        <f>I57+1</f>
        <v>2020</v>
      </c>
      <c r="K57" s="262">
        <f>J57+1</f>
        <v>2021</v>
      </c>
      <c r="L57" s="262">
        <f>K57+1</f>
        <v>2022</v>
      </c>
      <c r="M57" s="263" t="s">
        <v>41</v>
      </c>
      <c r="N57" s="263" t="str">
        <f>CONCATENATE("Sum of Revenues Prior to ",G$19)</f>
        <v>Sum of Revenues Prior to 2017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2017</v>
      </c>
      <c r="H81" s="262">
        <f>G81+1</f>
        <v>2018</v>
      </c>
      <c r="I81" s="262">
        <f>H81+1</f>
        <v>2019</v>
      </c>
      <c r="J81" s="262">
        <f>I81+1</f>
        <v>2020</v>
      </c>
      <c r="K81" s="262">
        <f>J81+1</f>
        <v>2021</v>
      </c>
      <c r="L81" s="262">
        <f>K81+1</f>
        <v>2022</v>
      </c>
      <c r="M81" s="263" t="s">
        <v>41</v>
      </c>
      <c r="N81" s="263" t="str">
        <f>CONCATENATE("Sum of Expenditures Prior to ",G$19)</f>
        <v>Sum of Expenditures Prior to 2017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2017</v>
      </c>
      <c r="H92" s="262">
        <f>G92+1</f>
        <v>2018</v>
      </c>
      <c r="I92" s="262">
        <f>H92+1</f>
        <v>2019</v>
      </c>
      <c r="J92" s="262">
        <f>I92+1</f>
        <v>2020</v>
      </c>
      <c r="K92" s="262">
        <f>J92+1</f>
        <v>2021</v>
      </c>
      <c r="L92" s="262">
        <f>K92+1</f>
        <v>2022</v>
      </c>
      <c r="M92" s="263" t="s">
        <v>41</v>
      </c>
      <c r="N92" s="263" t="str">
        <f>CONCATENATE("Sum of Expenditures Prior to ",G$19)</f>
        <v>Sum of Expenditures Prior to 2017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2017</v>
      </c>
      <c r="H103" s="262">
        <f>G103+1</f>
        <v>2018</v>
      </c>
      <c r="I103" s="262">
        <f>H103+1</f>
        <v>2019</v>
      </c>
      <c r="J103" s="262">
        <f>I103+1</f>
        <v>2020</v>
      </c>
      <c r="K103" s="262"/>
      <c r="L103" s="262"/>
      <c r="M103" s="263" t="s">
        <v>41</v>
      </c>
      <c r="N103" s="263" t="str">
        <f>CONCATENATE("Sum of Expenditures Prior to ",G$19)</f>
        <v>Sum of Expenditures Prior to 2017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2017</v>
      </c>
      <c r="H114" s="281">
        <f>G114+1</f>
        <v>2018</v>
      </c>
      <c r="I114" s="281">
        <f>H114+1</f>
        <v>2019</v>
      </c>
      <c r="J114" s="281">
        <f>I114+1</f>
        <v>2020</v>
      </c>
      <c r="K114" s="281"/>
      <c r="L114" s="281"/>
      <c r="M114" s="282" t="s">
        <v>41</v>
      </c>
      <c r="N114" s="263" t="str">
        <f>CONCATENATE("Sum of Expenditures Prior to ",G$19)</f>
        <v>Sum of Expenditures Prior to 2017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2017</v>
      </c>
      <c r="H125" s="281">
        <f>G125+1</f>
        <v>2018</v>
      </c>
      <c r="I125" s="281">
        <f>H125+1</f>
        <v>2019</v>
      </c>
      <c r="J125" s="281">
        <f>I125+1</f>
        <v>2020</v>
      </c>
      <c r="K125" s="281"/>
      <c r="L125" s="281"/>
      <c r="M125" s="282" t="s">
        <v>41</v>
      </c>
      <c r="N125" s="263" t="str">
        <f>CONCATENATE("Sum of Expenditures Prior to ",G$19)</f>
        <v>Sum of Expenditures Prior to 2017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2017</v>
      </c>
      <c r="H136" s="281">
        <f>G136+1</f>
        <v>2018</v>
      </c>
      <c r="I136" s="281">
        <f>H136+1</f>
        <v>2019</v>
      </c>
      <c r="J136" s="281">
        <f>I136+1</f>
        <v>2020</v>
      </c>
      <c r="K136" s="281"/>
      <c r="L136" s="281"/>
      <c r="M136" s="282" t="s">
        <v>41</v>
      </c>
      <c r="N136" s="263" t="str">
        <f>CONCATENATE("Sum of Expenditures Prior to ",G$19)</f>
        <v>Sum of Expenditures Prior to 2017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2017</v>
      </c>
      <c r="H155" s="284">
        <f>IF(OR(G19=2013,G19=2015,G19=2017,G19=2019),G19+1,"NA")</f>
        <v>2018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149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154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141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140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152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25" t="str">
        <f>IF('2b.  Complex Form Data Entry'!G10=""," ",'2b.  Complex Form Data Entry'!G10)</f>
        <v xml:space="preserve"> </v>
      </c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6"/>
      <c r="T10" s="11"/>
    </row>
    <row r="11" spans="1:20" ht="13.5" thickBot="1">
      <c r="A11" s="332"/>
      <c r="B11" s="333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8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145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153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2017</v>
      </c>
      <c r="J24" s="95">
        <f>'2b.  Complex Form Data Entry'!G19</f>
        <v>2017</v>
      </c>
      <c r="K24" s="96">
        <f>J24+1</f>
        <v>2018</v>
      </c>
      <c r="L24" s="96" t="str">
        <f>CONCATENATE(J24," / ",K24)</f>
        <v>2017 / 2018</v>
      </c>
      <c r="M24" s="96">
        <f>K24+1</f>
        <v>2019</v>
      </c>
      <c r="N24" s="96">
        <f>M24+1</f>
        <v>2020</v>
      </c>
      <c r="O24" s="96" t="str">
        <f>CONCATENATE(M24," / ",N24)</f>
        <v>2019 / 2020</v>
      </c>
      <c r="P24" s="96">
        <f>N24+1</f>
        <v>2021</v>
      </c>
      <c r="Q24" s="96">
        <f>P24+1</f>
        <v>2022</v>
      </c>
      <c r="R24" s="96" t="str">
        <f>CONCATENATE(P24," / ",Q24)</f>
        <v>2021 / 2022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2017</v>
      </c>
      <c r="J34" s="95">
        <f>'2b.  Complex Form Data Entry'!G19</f>
        <v>2017</v>
      </c>
      <c r="K34" s="96">
        <f>J34+1</f>
        <v>2018</v>
      </c>
      <c r="L34" s="96" t="str">
        <f>CONCATENATE(J34," / ",K34)</f>
        <v>2017 / 2018</v>
      </c>
      <c r="M34" s="96">
        <f>K34+1</f>
        <v>2019</v>
      </c>
      <c r="N34" s="96">
        <f>M34+1</f>
        <v>2020</v>
      </c>
      <c r="O34" s="96" t="str">
        <f>CONCATENATE(M34," / ",N34)</f>
        <v>2019 / 2020</v>
      </c>
      <c r="P34" s="96">
        <f>N34+1</f>
        <v>2021</v>
      </c>
      <c r="Q34" s="96">
        <f>P34+1</f>
        <v>2022</v>
      </c>
      <c r="R34" s="96" t="str">
        <f>CONCATENATE(P34," / ",Q34)</f>
        <v>2021 / 2022</v>
      </c>
      <c r="S34" s="97" t="s">
        <v>117</v>
      </c>
      <c r="T34" s="12"/>
    </row>
    <row r="35" spans="1:20" ht="13.5">
      <c r="A35" s="450" t="str">
        <f>IF('2b.  Complex Form Data Entry'!E80="","   ",'2b.  Complex Form Data Entry'!E80)</f>
        <v xml:space="preserve">   </v>
      </c>
      <c r="B35" s="451"/>
      <c r="C35" s="452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152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25" t="str">
        <f>IF('2b.  Complex Form Data Entry'!G10=""," ",'2b.  Complex Form Data Entry'!G10)</f>
        <v xml:space="preserve"> </v>
      </c>
      <c r="D106" s="425"/>
      <c r="E106" s="425"/>
      <c r="F106" s="425"/>
      <c r="G106" s="425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6"/>
      <c r="T106" s="11"/>
    </row>
    <row r="107" spans="1:20" ht="13.5" thickBot="1">
      <c r="A107" s="332"/>
      <c r="B107" s="333"/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8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31" t="s">
        <v>19</v>
      </c>
      <c r="E112" s="431" t="s">
        <v>5</v>
      </c>
      <c r="F112" s="453" t="s">
        <v>104</v>
      </c>
      <c r="G112" s="431" t="s">
        <v>11</v>
      </c>
      <c r="H112" s="444" t="s">
        <v>23</v>
      </c>
      <c r="I112" s="315"/>
      <c r="J112" s="190">
        <f>'2b.  Complex Form Data Entry'!G19</f>
        <v>2017</v>
      </c>
      <c r="K112" s="286">
        <f>'2b.  Complex Form Data Entry'!H155</f>
        <v>2018</v>
      </c>
      <c r="L112" s="455" t="str">
        <f>CONCATENATE(L34," Appropriation Change")</f>
        <v>2017 / 2018 Appropriation Change</v>
      </c>
      <c r="O112" s="303"/>
      <c r="P112" s="303"/>
      <c r="Q112" s="303"/>
      <c r="R112" s="437" t="s">
        <v>138</v>
      </c>
      <c r="S112" s="438"/>
      <c r="T112" s="42"/>
    </row>
    <row r="113" spans="1:20" ht="37.5" customHeight="1" thickBot="1">
      <c r="A113" s="399"/>
      <c r="B113" s="400"/>
      <c r="C113" s="401"/>
      <c r="D113" s="432"/>
      <c r="E113" s="432"/>
      <c r="F113" s="454"/>
      <c r="G113" s="432"/>
      <c r="H113" s="445"/>
      <c r="I113" s="316"/>
      <c r="J113" s="191" t="s">
        <v>24</v>
      </c>
      <c r="K113" s="287" t="str">
        <f>'2b.  Complex Form Data Entry'!H156</f>
        <v>Allocation Change</v>
      </c>
      <c r="L113" s="456"/>
      <c r="O113" s="303"/>
      <c r="P113" s="303"/>
      <c r="Q113" s="303"/>
      <c r="R113" s="439"/>
      <c r="S113" s="440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46" t="str">
        <f>IF('2b.  Complex Form Data Entry'!G39="Y","See note 5 below.",'2b.  Complex Form Data Entry'!D43)</f>
        <v>An NPV analysis was not performed because …</v>
      </c>
      <c r="C123" s="446"/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  <c r="Q123" s="446"/>
      <c r="R123" s="446"/>
      <c r="S123" s="446"/>
      <c r="T123" s="5"/>
    </row>
    <row r="124" spans="1:20" ht="13.5">
      <c r="A124" s="68" t="s">
        <v>112</v>
      </c>
      <c r="B124" s="441" t="s">
        <v>150</v>
      </c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43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5"/>
    </row>
    <row r="127" spans="1:20" ht="14.25" customHeight="1">
      <c r="A127" s="67" t="s">
        <v>114</v>
      </c>
      <c r="B127" s="430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5"/>
    </row>
    <row r="128" spans="1:20" ht="16.5" customHeight="1">
      <c r="A128" s="67" t="s">
        <v>118</v>
      </c>
      <c r="B128" s="429" t="s">
        <v>111</v>
      </c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5"/>
    </row>
    <row r="129" spans="1:19" ht="14.25" customHeight="1">
      <c r="A129" s="67"/>
      <c r="B129" s="447" t="str">
        <f>'2b.  Complex Form Data Entry'!C174</f>
        <v>-</v>
      </c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</row>
    <row r="130" spans="1:19" ht="13.5">
      <c r="A130" s="67"/>
      <c r="B130" s="447" t="str">
        <f>'2b.  Complex Form Data Entry'!C175</f>
        <v xml:space="preserve">- </v>
      </c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</row>
    <row r="131" spans="1:19" ht="12.75" customHeight="1">
      <c r="A131" s="67"/>
      <c r="B131" s="447" t="str">
        <f>'2b.  Complex Form Data Entry'!C176</f>
        <v xml:space="preserve">- </v>
      </c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</row>
    <row r="132" spans="1:19" ht="15" customHeight="1">
      <c r="A132" s="67"/>
      <c r="B132" s="447" t="str">
        <f>'2b.  Complex Form Data Entry'!C177</f>
        <v xml:space="preserve">- </v>
      </c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</row>
    <row r="133" spans="1:20" ht="13.5">
      <c r="A133" s="67"/>
      <c r="B133" s="447" t="str">
        <f>'2b.  Complex Form Data Entry'!C178</f>
        <v xml:space="preserve">- </v>
      </c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5"/>
    </row>
    <row r="134" spans="1:19" ht="13.5">
      <c r="A134" s="67"/>
      <c r="B134" s="447"/>
      <c r="C134" s="447"/>
      <c r="D134" s="447"/>
      <c r="E134" s="447"/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</row>
    <row r="135" spans="1:19" ht="13.5">
      <c r="A135" t="str">
        <f>IF('2b.  Complex Form Data Entry'!C181=""," ","6.")</f>
        <v xml:space="preserve"> </v>
      </c>
      <c r="B135" s="447"/>
      <c r="C135" s="447"/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</row>
    <row r="136" spans="1:19" ht="13.5">
      <c r="A136" s="69"/>
      <c r="B136" s="447"/>
      <c r="C136" s="447"/>
      <c r="D136" s="447"/>
      <c r="E136" s="447"/>
      <c r="F136" s="447"/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</row>
    <row r="137" spans="1:19" ht="13.5">
      <c r="A137" s="69"/>
      <c r="B137" s="447"/>
      <c r="C137" s="447"/>
      <c r="D137" s="447"/>
      <c r="E137" s="447"/>
      <c r="F137" s="447"/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447"/>
      <c r="R137" s="447"/>
      <c r="S137" s="447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0" ma:contentTypeDescription="" ma:contentTypeScope="" ma:versionID="48a7790f0f2f77bfe50483962329ac18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49d6a9d76b1d75e79f40e45d3653b6ad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cc811197-5a73-4d86-a206-c117da05ddaa"/>
    <ds:schemaRef ds:uri="http://schemas.microsoft.com/office/2006/documentManagement/types"/>
    <ds:schemaRef ds:uri="308dc21f-8940-46b7-9ee9-f86b439897b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93251F8-5363-47D1-A35E-7FE959485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cp:lastPrinted>2017-03-24T16:23:02Z</cp:lastPrinted>
  <dcterms:created xsi:type="dcterms:W3CDTF">1999-06-02T23:29:55Z</dcterms:created>
  <dcterms:modified xsi:type="dcterms:W3CDTF">2017-04-20T15:40:33Z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f9ae8b22-b4ab-4d5d-a7ec-64dec56489e1</vt:lpwstr>
  </property>
  <property fmtid="{D5CDD505-2E9C-101B-9397-08002B2CF9AE}" pid="4" name="ContentTypeId">
    <vt:lpwstr>0x010100D03C1FEDB24A304B88B22491CFC09769007BCB61E4A4E32649B1237591E6F177C2</vt:lpwstr>
  </property>
</Properties>
</file>