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<sst xmlns="http://schemas.openxmlformats.org/spreadsheetml/2006/main" count="681" uniqueCount="169">
  <si>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</si>
  <si>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</si>
  <si>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</si>
  <si>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</si>
  <si>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</si>
  <si>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</si>
  <si>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</si>
  <si>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</si>
  <si>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</si>
  <si>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</si>
  <si>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</si>
  <si>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</si>
  <si>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</si>
  <si>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</si>
  <si>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</si>
  <si>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</si>
  <si>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</si>
  <si>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</si>
  <si>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</si>
  <si>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</si>
  <si>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</si>
  <si>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</si>
  <si>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</si>
  <si>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</si>
  <si>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</si>
  <si>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</si>
  <si>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</si>
  <si>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</si>
  <si>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</si>
  <si>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</si>
  <si>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</si>
  <si>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</si>
  <si>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</si>
  <si>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</si>
  <si>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</si>
  <si>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</si>
  <si>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</si>
  <si>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</si>
  <si>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</si>
  <si>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</si>
  <si>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</si>
  <si>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</si>
  <si>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</si>
  <si>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</si>
  <si>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</si>
  <si>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</si>
  <si>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</si>
  <si>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</si>
  <si>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</si>
  <si>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</si>
  <si>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</si>
  <si>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</si>
  <si>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</si>
  <si>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</si>
  <si>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</si>
  <si>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</si>
  <si>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</si>
  <si>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</si>
  <si>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</si>
  <si>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</si>
  <si>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</si>
  <si>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</si>
  <si>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</si>
  <si>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</si>
  <si>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</si>
  <si>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</si>
  <si>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</si>
  <si>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</si>
  <si>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</si>
  <si>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</si>
  <si>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</si>
  <si>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</si>
  <si>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</si>
  <si>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</si>
  <si>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</si>
  <si>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</si>
  <si>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</si>
  <si>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</si>
  <si>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</si>
  <si>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</si>
  <si>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</si>
  <si>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</si>
  <si>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</si>
  <si>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</si>
  <si>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</si>
  <si>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</si>
  <si>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</si>
  <si>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</si>
  <si>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</si>
  <si>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</si>
  <si>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</si>
  <si>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</si>
  <si>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</si>
  <si>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</si>
  <si>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</si>
  <si>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</si>
  <si>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</si>
  <si>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</si>
  <si>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</si>
  <si>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</si>
  <si>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</si>
  <si>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</si>
  <si>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</si>
  <si>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</si>
  <si>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</si>
  <si>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</si>
  <si>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</si>
  <si>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</si>
  <si>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</si>
  <si>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</si>
  <si>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</si>
  <si>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</si>
  <si>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</si>
  <si>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</si>
  <si>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</si>
  <si>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</si>
  <si>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</si>
  <si>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</si>
  <si>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</si>
  <si>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</si>
  <si>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</si>
  <si>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</si>
  <si>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</si>
  <si>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</si>
  <si>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</si>
  <si>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</si>
  <si>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</si>
  <si>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</si>
  <si>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</si>
  <si>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</si>
  <si>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</si>
  <si>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</si>
  <si>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</si>
  <si>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</si>
  <si>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</si>
  <si>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</si>
  <si>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</si>
  <si>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</si>
  <si>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</si>
  <si>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</si>
  <si>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</si>
  <si>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</si>
  <si>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</si>
  <si>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</si>
  <si>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</si>
  <si>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</si>
  <si>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</si>
  <si>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</si>
  <si>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</si>
  <si>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</si>
  <si>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</si>
  <si>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</si>
  <si>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</si>
  <si>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</si>
  <si>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</si>
  <si>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Grant of Road Easement to the City of Remond</t>
  </si>
  <si>
    <t>Marymoor Apartments Easement to City of Redmond</t>
  </si>
  <si>
    <t>DNRP Parks</t>
  </si>
  <si>
    <t>Easement</t>
  </si>
  <si>
    <t>Stand Alone</t>
  </si>
  <si>
    <t>Carolyn Mock / Michael Kulish</t>
  </si>
  <si>
    <t>1/25/17</t>
  </si>
  <si>
    <t>An NPV analysis was not performed because this is an easement</t>
  </si>
  <si>
    <t>36291 Property Easements</t>
  </si>
  <si>
    <t>- The developer will pay King County on behalf of the City of Redmond</t>
  </si>
  <si>
    <t>D64000</t>
  </si>
  <si>
    <t>- The easement allows the City of Redmond to develop a street over portions of the East Lake Sammamish Trail Corridor.</t>
  </si>
  <si>
    <t>C58101</t>
  </si>
  <si>
    <t>1121444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</si>
</sst>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9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3" fillId="6" borderId="55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6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4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5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F67" sqref="F6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7" t="s">
        <v>60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9" t="s">
        <v>76</v>
      </c>
      <c r="E11" s="369"/>
      <c r="F11" s="370"/>
      <c r="G11" s="138" t="s">
        <v>156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1" t="s">
        <v>75</v>
      </c>
      <c r="E12" s="371"/>
      <c r="F12" s="372"/>
      <c r="G12" s="138" t="s">
        <v>157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1" t="s">
        <v>74</v>
      </c>
      <c r="E13" s="371"/>
      <c r="F13" s="372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3" t="s">
        <v>73</v>
      </c>
      <c r="E14" s="371"/>
      <c r="F14" s="372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1" t="s">
        <v>72</v>
      </c>
      <c r="E15" s="371"/>
      <c r="F15" s="372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1" t="s">
        <v>103</v>
      </c>
      <c r="E16" s="371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1" t="s">
        <v>69</v>
      </c>
      <c r="E17" s="371"/>
      <c r="F17" s="372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9" t="s">
        <v>70</v>
      </c>
      <c r="E18" s="369"/>
      <c r="F18" s="370"/>
      <c r="G18" s="142">
        <v>228000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69" t="s">
        <v>137</v>
      </c>
      <c r="E19" s="369"/>
      <c r="F19" s="370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1" t="s">
        <v>34</v>
      </c>
      <c r="H20" s="361"/>
      <c r="I20" s="361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157</v>
      </c>
      <c r="H21" s="144"/>
      <c r="I21" s="145"/>
      <c r="J21" s="146" t="s">
        <v>167</v>
      </c>
      <c r="K21" s="146" t="s">
        <v>165</v>
      </c>
      <c r="L21" s="146">
        <v>3581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168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7" t="s">
        <v>125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87" t="s">
        <v>142</v>
      </c>
      <c r="E39" s="387"/>
      <c r="F39" s="387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7" t="s">
        <v>77</v>
      </c>
      <c r="E40" s="377"/>
      <c r="F40" s="378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7" t="s">
        <v>78</v>
      </c>
      <c r="E41" s="377"/>
      <c r="F41" s="378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1" t="s">
        <v>162</v>
      </c>
      <c r="E43" s="382"/>
      <c r="F43" s="382"/>
      <c r="G43" s="382"/>
      <c r="H43" s="382"/>
      <c r="I43" s="383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4" t="s">
        <v>99</v>
      </c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8" t="s">
        <v>20</v>
      </c>
      <c r="F57" s="368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 t="s">
        <v>157</v>
      </c>
      <c r="D58" s="158" t="s">
        <v>168</v>
      </c>
      <c r="E58" s="379" t="s">
        <v>163</v>
      </c>
      <c r="F58" s="380"/>
      <c r="G58" s="151">
        <f>+G18</f>
        <v>228000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5" t="s">
        <v>84</v>
      </c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8"/>
      <c r="D69" s="358"/>
      <c r="E69" s="358"/>
      <c r="F69" s="358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7" t="s">
        <v>85</v>
      </c>
      <c r="F71" s="377"/>
      <c r="G71" s="377"/>
      <c r="H71" s="377"/>
      <c r="I71" s="377"/>
      <c r="J71" s="377"/>
      <c r="K71" s="377"/>
      <c r="L71" s="377"/>
      <c r="M71" s="377"/>
      <c r="N71" s="180"/>
      <c r="O71" s="211"/>
    </row>
    <row r="72" spans="2:15" ht="13.5" customHeight="1">
      <c r="B72" s="210"/>
      <c r="C72" s="268" t="s">
        <v>25</v>
      </c>
      <c r="D72" s="269"/>
      <c r="E72" s="362" t="s">
        <v>86</v>
      </c>
      <c r="F72" s="362"/>
      <c r="G72" s="362"/>
      <c r="H72" s="362"/>
      <c r="I72" s="362"/>
      <c r="J72" s="362"/>
      <c r="K72" s="362"/>
      <c r="L72" s="362"/>
      <c r="M72" s="362"/>
      <c r="N72" s="181"/>
      <c r="O72" s="211"/>
    </row>
    <row r="73" spans="2:15" ht="14.25">
      <c r="B73" s="210"/>
      <c r="C73" s="268" t="s">
        <v>53</v>
      </c>
      <c r="D73" s="269"/>
      <c r="E73" s="362" t="s">
        <v>87</v>
      </c>
      <c r="F73" s="342"/>
      <c r="G73" s="342"/>
      <c r="H73" s="342"/>
      <c r="I73" s="342"/>
      <c r="J73" s="342"/>
      <c r="K73" s="342"/>
      <c r="L73" s="342"/>
      <c r="M73" s="342"/>
      <c r="N73" s="179"/>
      <c r="O73" s="211"/>
    </row>
    <row r="74" spans="2:15" ht="14.25">
      <c r="B74" s="210"/>
      <c r="C74" s="375" t="s">
        <v>55</v>
      </c>
      <c r="D74" s="375"/>
      <c r="E74" s="362" t="s">
        <v>88</v>
      </c>
      <c r="F74" s="342"/>
      <c r="G74" s="342"/>
      <c r="H74" s="342"/>
      <c r="I74" s="342"/>
      <c r="J74" s="342"/>
      <c r="K74" s="342"/>
      <c r="L74" s="342"/>
      <c r="M74" s="342"/>
      <c r="N74" s="179"/>
      <c r="O74" s="211"/>
    </row>
    <row r="75" spans="2:15" ht="14.25" customHeight="1">
      <c r="B75" s="210"/>
      <c r="C75" s="374" t="s">
        <v>56</v>
      </c>
      <c r="D75" s="374"/>
      <c r="E75" s="362" t="s">
        <v>89</v>
      </c>
      <c r="F75" s="362"/>
      <c r="G75" s="362"/>
      <c r="H75" s="362"/>
      <c r="I75" s="362"/>
      <c r="J75" s="362"/>
      <c r="K75" s="362"/>
      <c r="L75" s="362"/>
      <c r="M75" s="362"/>
      <c r="N75" s="181"/>
      <c r="O75" s="211"/>
    </row>
    <row r="76" spans="2:15" ht="14.25">
      <c r="B76" s="210"/>
      <c r="C76" s="375" t="s">
        <v>57</v>
      </c>
      <c r="D76" s="375"/>
      <c r="E76" s="362"/>
      <c r="F76" s="342"/>
      <c r="G76" s="342"/>
      <c r="H76" s="342"/>
      <c r="I76" s="342"/>
      <c r="J76" s="342"/>
      <c r="K76" s="342"/>
      <c r="L76" s="342"/>
      <c r="M76" s="342"/>
      <c r="N76" s="179"/>
      <c r="O76" s="211"/>
    </row>
    <row r="77" spans="2:15" ht="15" customHeight="1">
      <c r="B77" s="210"/>
      <c r="C77" s="376" t="s">
        <v>26</v>
      </c>
      <c r="D77" s="376"/>
      <c r="E77" s="362" t="s">
        <v>90</v>
      </c>
      <c r="F77" s="342"/>
      <c r="G77" s="342"/>
      <c r="H77" s="342"/>
      <c r="I77" s="342"/>
      <c r="J77" s="342"/>
      <c r="K77" s="342"/>
      <c r="L77" s="342"/>
      <c r="M77" s="342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8" t="s">
        <v>40</v>
      </c>
      <c r="D81" s="348"/>
      <c r="E81" s="349" t="s">
        <v>22</v>
      </c>
      <c r="F81" s="349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59" t="s">
        <v>55</v>
      </c>
      <c r="D85" s="360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3" t="s">
        <v>56</v>
      </c>
      <c r="D86" s="364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59" t="s">
        <v>57</v>
      </c>
      <c r="D87" s="360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5" t="s">
        <v>26</v>
      </c>
      <c r="D88" s="366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8" t="s">
        <v>40</v>
      </c>
      <c r="D92" s="348"/>
      <c r="E92" s="349" t="s">
        <v>22</v>
      </c>
      <c r="F92" s="349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59" t="s">
        <v>55</v>
      </c>
      <c r="D96" s="360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3" t="s">
        <v>56</v>
      </c>
      <c r="D97" s="364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59" t="s">
        <v>57</v>
      </c>
      <c r="D98" s="360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5" t="s">
        <v>26</v>
      </c>
      <c r="D99" s="36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48" t="s">
        <v>40</v>
      </c>
      <c r="D103" s="348"/>
      <c r="E103" s="349" t="s">
        <v>22</v>
      </c>
      <c r="F103" s="349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59" t="s">
        <v>55</v>
      </c>
      <c r="D107" s="360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3" t="s">
        <v>56</v>
      </c>
      <c r="D108" s="364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59" t="s">
        <v>57</v>
      </c>
      <c r="D109" s="360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65" t="s">
        <v>26</v>
      </c>
      <c r="D110" s="36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48" t="s">
        <v>40</v>
      </c>
      <c r="D114" s="348"/>
      <c r="E114" s="349" t="s">
        <v>22</v>
      </c>
      <c r="F114" s="349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0" t="s">
        <v>55</v>
      </c>
      <c r="D118" s="351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2" t="s">
        <v>56</v>
      </c>
      <c r="D119" s="353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0" t="s">
        <v>57</v>
      </c>
      <c r="D120" s="351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4" t="s">
        <v>26</v>
      </c>
      <c r="D121" s="355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48" t="s">
        <v>40</v>
      </c>
      <c r="D125" s="348"/>
      <c r="E125" s="349" t="s">
        <v>22</v>
      </c>
      <c r="F125" s="349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0" t="s">
        <v>55</v>
      </c>
      <c r="D129" s="351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2" t="s">
        <v>56</v>
      </c>
      <c r="D130" s="353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0" t="s">
        <v>57</v>
      </c>
      <c r="D131" s="351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4" t="s">
        <v>26</v>
      </c>
      <c r="D132" s="355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48" t="s">
        <v>40</v>
      </c>
      <c r="D136" s="348"/>
      <c r="E136" s="349" t="s">
        <v>22</v>
      </c>
      <c r="F136" s="349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0" t="s">
        <v>55</v>
      </c>
      <c r="D140" s="351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2" t="s">
        <v>56</v>
      </c>
      <c r="D141" s="353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0" t="s">
        <v>57</v>
      </c>
      <c r="D142" s="351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4" t="s">
        <v>26</v>
      </c>
      <c r="D143" s="355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2" t="s">
        <v>100</v>
      </c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179"/>
      <c r="O148" s="224"/>
      <c r="P148" s="225"/>
      <c r="Q148" s="225"/>
    </row>
    <row r="149" spans="2:17" ht="12.75" customHeight="1">
      <c r="B149" s="210"/>
      <c r="C149" s="342" t="s">
        <v>132</v>
      </c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6" t="s">
        <v>18</v>
      </c>
      <c r="D155" s="356" t="s">
        <v>39</v>
      </c>
      <c r="E155" s="346" t="s">
        <v>23</v>
      </c>
      <c r="F155" s="346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49"/>
      <c r="D156" s="349"/>
      <c r="E156" s="347"/>
      <c r="F156" s="347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43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6" t="s">
        <v>147</v>
      </c>
      <c r="G171" s="337"/>
      <c r="H171" s="337"/>
      <c r="I171" s="337"/>
      <c r="J171" s="337"/>
      <c r="K171" s="337"/>
      <c r="L171" s="337"/>
      <c r="M171" s="337"/>
      <c r="N171" s="338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2" t="s">
        <v>153</v>
      </c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179"/>
      <c r="O173" s="224"/>
    </row>
    <row r="174" spans="2:15" ht="34.5" customHeight="1" thickBot="1">
      <c r="B174" s="210"/>
      <c r="C174" s="339" t="s">
        <v>166</v>
      </c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41"/>
      <c r="O174" s="224"/>
    </row>
    <row r="175" spans="2:15" ht="34.5" customHeight="1" thickBot="1">
      <c r="B175" s="210"/>
      <c r="C175" s="343" t="s">
        <v>164</v>
      </c>
      <c r="D175" s="344"/>
      <c r="E175" s="344"/>
      <c r="F175" s="344"/>
      <c r="G175" s="344"/>
      <c r="H175" s="344"/>
      <c r="I175" s="344"/>
      <c r="J175" s="344"/>
      <c r="K175" s="344"/>
      <c r="L175" s="344"/>
      <c r="M175" s="344"/>
      <c r="N175" s="345"/>
      <c r="O175" s="224"/>
    </row>
    <row r="176" spans="2:15" ht="34.5" customHeight="1" thickBot="1">
      <c r="B176" s="210"/>
      <c r="C176" s="343" t="s">
        <v>123</v>
      </c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5"/>
      <c r="O176" s="224"/>
    </row>
    <row r="177" spans="2:15" ht="34.5" customHeight="1" thickBot="1">
      <c r="B177" s="210"/>
      <c r="C177" s="343" t="s">
        <v>123</v>
      </c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5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2" t="s">
        <v>154</v>
      </c>
      <c r="D179" s="342"/>
      <c r="E179" s="342"/>
      <c r="F179" s="342"/>
      <c r="G179" s="342"/>
      <c r="H179" s="342"/>
      <c r="I179" s="342"/>
      <c r="J179" s="342"/>
      <c r="K179" s="342"/>
      <c r="L179" s="342"/>
      <c r="M179" s="342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 xml:space="preserve">The new revenue does not include grant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The new revenue has not been received.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>The new revenue will be received by …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5"/>
      <c r="D202" s="335"/>
      <c r="E202" s="335"/>
      <c r="F202" s="335"/>
      <c r="G202" s="335"/>
      <c r="H202" s="335"/>
      <c r="I202" s="335"/>
      <c r="J202" s="335"/>
      <c r="K202" s="335"/>
      <c r="L202" s="335"/>
      <c r="M202" s="335"/>
      <c r="N202" s="335"/>
      <c r="O202" s="335"/>
      <c r="P202" s="335"/>
      <c r="Q202" s="335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1121444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49">
      <selection activeCell="B113" sqref="B113:S113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6" t="s">
        <v>49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2" t="s">
        <v>31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1"/>
    </row>
    <row r="4" spans="1:20" ht="3" customHeight="1" thickBot="1" thickTop="1">
      <c r="A4" s="443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1"/>
    </row>
    <row r="5" spans="1:19" ht="13.5">
      <c r="A5" s="453" t="s">
        <v>7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2"/>
    </row>
    <row r="6" spans="1:20" ht="13.5">
      <c r="A6" s="449" t="s">
        <v>0</v>
      </c>
      <c r="B6" s="450"/>
      <c r="C6" s="448" t="str">
        <f>IF('2a.  Simple Form Data Entry'!G11="","   ",'2a.  Simple Form Data Entry'!G11)</f>
        <v>Marymoor Apartments Easement to City of Redmond</v>
      </c>
      <c r="D6" s="448"/>
      <c r="E6" s="448"/>
      <c r="F6" s="448"/>
      <c r="G6" s="448"/>
      <c r="H6" s="448"/>
      <c r="I6" s="448"/>
      <c r="J6" s="448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54" t="s">
        <v>150</v>
      </c>
      <c r="B7" s="445"/>
      <c r="C7" s="435" t="str">
        <f>IF('2a.  Simple Form Data Entry'!G12="","   ",'2a.  Simple Form Data Entry'!G12)</f>
        <v>DNRP Parks</v>
      </c>
      <c r="D7" s="435"/>
      <c r="E7" s="435"/>
      <c r="F7" s="435"/>
      <c r="G7" s="435"/>
      <c r="H7" s="435"/>
      <c r="I7" s="435"/>
      <c r="J7" s="435"/>
      <c r="L7" s="102" t="s">
        <v>27</v>
      </c>
      <c r="M7" s="102"/>
      <c r="P7" s="73"/>
      <c r="Q7" s="73"/>
      <c r="R7" s="320">
        <f>'2a.  Simple Form Data Entry'!G18</f>
        <v>228000</v>
      </c>
      <c r="S7" s="54"/>
      <c r="T7" s="11"/>
    </row>
    <row r="8" spans="1:24" ht="13.5" customHeight="1">
      <c r="A8" s="446" t="s">
        <v>2</v>
      </c>
      <c r="B8" s="447"/>
      <c r="C8" s="292" t="str">
        <f>IF('2a.  Simple Form Data Entry'!G15="","   ",'2a.  Simple Form Data Entry'!G15)</f>
        <v>Carolyn Mock / Michael Kulish</v>
      </c>
      <c r="E8" s="292"/>
      <c r="F8" s="447" t="s">
        <v>8</v>
      </c>
      <c r="G8" s="447"/>
      <c r="H8" s="329" t="str">
        <f>IF('2a.  Simple Form Data Entry'!G15=""," ",'2a.  Simple Form Data Entry'!G16)</f>
        <v>1/25/17</v>
      </c>
      <c r="I8" s="292"/>
      <c r="J8" s="292"/>
      <c r="L8" s="445" t="s">
        <v>10</v>
      </c>
      <c r="M8" s="445"/>
      <c r="N8" s="445"/>
      <c r="O8" s="445"/>
      <c r="P8" s="74"/>
      <c r="Q8" s="74"/>
      <c r="R8" s="292" t="str">
        <f>IF('2a.  Simple Form Data Entry'!G13="","   ",'2a.  Simple Form Data Entry'!G13)</f>
        <v>Easement</v>
      </c>
      <c r="S8" s="328"/>
      <c r="T8" s="292"/>
      <c r="U8" s="292"/>
      <c r="V8" s="292"/>
      <c r="W8" s="292"/>
      <c r="X8" s="292"/>
    </row>
    <row r="9" spans="1:24" ht="13.5" customHeight="1">
      <c r="A9" s="446" t="s">
        <v>3</v>
      </c>
      <c r="B9" s="447"/>
      <c r="C9" s="295"/>
      <c r="D9" s="292"/>
      <c r="E9" s="292"/>
      <c r="F9" s="447" t="s">
        <v>13</v>
      </c>
      <c r="G9" s="447"/>
      <c r="H9" s="292"/>
      <c r="I9" s="292"/>
      <c r="J9" s="292"/>
      <c r="L9" s="445" t="s">
        <v>9</v>
      </c>
      <c r="M9" s="445"/>
      <c r="N9" s="445"/>
      <c r="O9" s="445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388" t="str">
        <f>IF('2a.  Simple Form Data Entry'!G10=""," ",'2a.  Simple Form Data Entry'!G10)</f>
        <v>Grant of Road Easement to the City of Remond</v>
      </c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9"/>
      <c r="T10" s="11"/>
    </row>
    <row r="11" spans="1:20" ht="13.5" thickBot="1">
      <c r="A11" s="332"/>
      <c r="B11" s="333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1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2" t="s">
        <v>14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8" t="s">
        <v>32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2" t="s">
        <v>143</v>
      </c>
      <c r="B17" s="442"/>
      <c r="C17" s="442"/>
      <c r="D17" s="442"/>
      <c r="E17" s="439" t="str">
        <f>IF('2a.  Simple Form Data Entry'!G39="N","NA",'2a.  Simple Form Data Entry'!G40)</f>
        <v>NA</v>
      </c>
      <c r="F17" s="440"/>
      <c r="G17" s="441"/>
      <c r="H17" s="400" t="s">
        <v>151</v>
      </c>
      <c r="I17" s="401"/>
      <c r="J17" s="401"/>
      <c r="K17" s="401"/>
      <c r="L17" s="401"/>
      <c r="M17" s="401"/>
      <c r="N17" s="310"/>
      <c r="O17" s="393" t="str">
        <f>IF('2a.  Simple Form Data Entry'!G39="N","NA",'2a.  Simple Form Data Entry'!G41)</f>
        <v>NA</v>
      </c>
      <c r="P17" s="394"/>
      <c r="Q17" s="394"/>
      <c r="R17" s="394"/>
      <c r="S17" s="395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8" t="s">
        <v>33</v>
      </c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DNRP Parks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C58101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D64000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3581</v>
      </c>
      <c r="G25" s="90" t="str">
        <f>IF(A25="","   ",'2a.  Simple Form Data Entry'!D58)</f>
        <v>1121444</v>
      </c>
      <c r="H25" s="196" t="str">
        <f>IF('2a.  Simple Form Data Entry'!E58="","   ",'2a.  Simple Form Data Entry'!E58)</f>
        <v>36291 Property Easements</v>
      </c>
      <c r="I25" s="80">
        <f>'2a.  Simple Form Data Entry'!N58</f>
        <v>0</v>
      </c>
      <c r="J25" s="80">
        <f>'2a.  Simple Form Data Entry'!G58</f>
        <v>228000</v>
      </c>
      <c r="K25" s="80">
        <f>'2a.  Simple Form Data Entry'!H58</f>
        <v>0</v>
      </c>
      <c r="L25" s="80">
        <f>J25+K25</f>
        <v>228000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228000</v>
      </c>
      <c r="K31" s="56">
        <f t="shared" si="3"/>
        <v>0</v>
      </c>
      <c r="L31" s="56">
        <f t="shared" si="2"/>
        <v>228000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06" t="str">
        <f>IF('2a.  Simple Form Data Entry'!E80="","   ",'2a.  Simple Form Data Entry'!E80)</f>
        <v xml:space="preserve">   </v>
      </c>
      <c r="B35" s="407"/>
      <c r="C35" s="408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6" t="s">
        <v>55</v>
      </c>
      <c r="C39" s="397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8" t="s">
        <v>56</v>
      </c>
      <c r="C40" s="399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6" t="s">
        <v>57</v>
      </c>
      <c r="C41" s="397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2" t="s">
        <v>26</v>
      </c>
      <c r="C42" s="413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9" t="str">
        <f>IF('2a.  Simple Form Data Entry'!E91="","   ",'2a.  Simple Form Data Entry'!E91)</f>
        <v xml:space="preserve">   </v>
      </c>
      <c r="B45" s="410"/>
      <c r="C45" s="411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6" t="s">
        <v>55</v>
      </c>
      <c r="C49" s="397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8" t="s">
        <v>56</v>
      </c>
      <c r="C50" s="399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6" t="s">
        <v>57</v>
      </c>
      <c r="C51" s="397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2" t="s">
        <v>26</v>
      </c>
      <c r="C52" s="413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9" t="str">
        <f>IF('2a.  Simple Form Data Entry'!E102="","   ",'2a.  Simple Form Data Entry'!E102)</f>
        <v xml:space="preserve">   </v>
      </c>
      <c r="B55" s="410"/>
      <c r="C55" s="411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6" t="s">
        <v>55</v>
      </c>
      <c r="C59" s="397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8" t="s">
        <v>56</v>
      </c>
      <c r="C60" s="399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6" t="s">
        <v>57</v>
      </c>
      <c r="C61" s="397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2" t="s">
        <v>26</v>
      </c>
      <c r="C62" s="413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9" t="str">
        <f>IF('2a.  Simple Form Data Entry'!E113="","   ",'2a.  Simple Form Data Entry'!E113)</f>
        <v xml:space="preserve">   </v>
      </c>
      <c r="B65" s="410"/>
      <c r="C65" s="411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6" t="s">
        <v>55</v>
      </c>
      <c r="C69" s="397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8" t="s">
        <v>56</v>
      </c>
      <c r="C70" s="399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6" t="s">
        <v>57</v>
      </c>
      <c r="C71" s="397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2" t="s">
        <v>26</v>
      </c>
      <c r="C72" s="413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9" t="str">
        <f>IF('2a.  Simple Form Data Entry'!E124="","   ",'2a.  Simple Form Data Entry'!E124)</f>
        <v xml:space="preserve">   </v>
      </c>
      <c r="B75" s="410"/>
      <c r="C75" s="411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6" t="s">
        <v>55</v>
      </c>
      <c r="C79" s="397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8" t="s">
        <v>56</v>
      </c>
      <c r="C80" s="399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6" t="s">
        <v>57</v>
      </c>
      <c r="C81" s="397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12" t="s">
        <v>26</v>
      </c>
      <c r="C82" s="413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9" t="str">
        <f>IF('2a.  Simple Form Data Entry'!E135="","   ",'2a.  Simple Form Data Entry'!E135)</f>
        <v xml:space="preserve">   </v>
      </c>
      <c r="B85" s="410"/>
      <c r="C85" s="411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6" t="s">
        <v>55</v>
      </c>
      <c r="C89" s="397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8" t="s">
        <v>56</v>
      </c>
      <c r="C90" s="399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6" t="s">
        <v>57</v>
      </c>
      <c r="C91" s="397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12" t="s">
        <v>26</v>
      </c>
      <c r="C92" s="413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7" t="s">
        <v>15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5" t="s">
        <v>18</v>
      </c>
      <c r="B101" s="456"/>
      <c r="C101" s="457"/>
      <c r="D101" s="421" t="s">
        <v>19</v>
      </c>
      <c r="E101" s="421" t="s">
        <v>5</v>
      </c>
      <c r="F101" s="414" t="s">
        <v>104</v>
      </c>
      <c r="G101" s="421" t="s">
        <v>11</v>
      </c>
      <c r="H101" s="432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16" t="str">
        <f>CONCATENATE(L24," Appropriation Change")</f>
        <v>2017 / 2018 Appropriation Change</v>
      </c>
      <c r="P101" s="42"/>
      <c r="Q101" s="314"/>
      <c r="R101" s="425" t="s">
        <v>135</v>
      </c>
      <c r="S101" s="426"/>
      <c r="T101" s="42"/>
    </row>
    <row r="102" spans="1:20" ht="27.75" customHeight="1" thickBot="1">
      <c r="A102" s="458"/>
      <c r="B102" s="459"/>
      <c r="C102" s="460"/>
      <c r="D102" s="422"/>
      <c r="E102" s="422"/>
      <c r="F102" s="415"/>
      <c r="G102" s="422"/>
      <c r="H102" s="433"/>
      <c r="I102" s="316"/>
      <c r="J102" s="191" t="s">
        <v>24</v>
      </c>
      <c r="K102" s="287" t="str">
        <f>'2a.  Simple Form Data Entry'!H156</f>
        <v>Allocation Change</v>
      </c>
      <c r="L102" s="417"/>
      <c r="P102" s="42"/>
      <c r="Q102" s="314"/>
      <c r="R102" s="427"/>
      <c r="S102" s="428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3">
        <f>'2a.  Simple Form Data Entry'!J157</f>
        <v>0</v>
      </c>
      <c r="S103" s="424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02">
        <f>'2a.  Simple Form Data Entry'!J158</f>
        <v>0</v>
      </c>
      <c r="S104" s="403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2">
        <f>'2a.  Simple Form Data Entry'!J159</f>
        <v>0</v>
      </c>
      <c r="S105" s="403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2">
        <f>'2a.  Simple Form Data Entry'!J160</f>
        <v>0</v>
      </c>
      <c r="S106" s="403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2">
        <f>'2a.  Simple Form Data Entry'!J161</f>
        <v>0</v>
      </c>
      <c r="S107" s="403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2">
        <f>'2a.  Simple Form Data Entry'!J162</f>
        <v>0</v>
      </c>
      <c r="S108" s="403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4">
        <f>SUM(R103:S107)</f>
        <v>0</v>
      </c>
      <c r="S109" s="40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34" t="str">
        <f>IF('2a.  Simple Form Data Entry'!G39="Y","See note 5 below.",'2a.  Simple Form Data Entry'!D43)</f>
        <v>An NPV analysis was not performed because this is an easement</v>
      </c>
      <c r="C112" s="434"/>
      <c r="D112" s="434"/>
      <c r="E112" s="434"/>
      <c r="F112" s="434"/>
      <c r="G112" s="434"/>
      <c r="H112" s="434"/>
      <c r="I112" s="434"/>
      <c r="J112" s="434"/>
      <c r="K112" s="434"/>
      <c r="L112" s="434"/>
      <c r="M112" s="434"/>
      <c r="N112" s="434"/>
      <c r="O112" s="434"/>
      <c r="P112" s="434"/>
      <c r="Q112" s="434"/>
      <c r="R112" s="434"/>
      <c r="S112" s="434"/>
      <c r="T112" s="5"/>
    </row>
    <row r="113" spans="1:20" ht="13.5">
      <c r="A113" s="68" t="s">
        <v>112</v>
      </c>
      <c r="B113" s="429" t="s">
        <v>148</v>
      </c>
      <c r="C113" s="429"/>
      <c r="D113" s="429"/>
      <c r="E113" s="429"/>
      <c r="F113" s="429"/>
      <c r="G113" s="429"/>
      <c r="H113" s="429"/>
      <c r="I113" s="429"/>
      <c r="J113" s="429"/>
      <c r="K113" s="429"/>
      <c r="L113" s="429"/>
      <c r="M113" s="429"/>
      <c r="N113" s="429"/>
      <c r="O113" s="429"/>
      <c r="P113" s="429"/>
      <c r="Q113" s="429"/>
      <c r="R113" s="429"/>
      <c r="S113" s="429"/>
      <c r="T113" s="5"/>
    </row>
    <row r="114" spans="1:20" ht="15" customHeight="1">
      <c r="A114" s="69" t="s">
        <v>52</v>
      </c>
      <c r="B114" s="430" t="s">
        <v>116</v>
      </c>
      <c r="C114" s="430"/>
      <c r="D114" s="430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  <c r="T114" s="5"/>
    </row>
    <row r="115" spans="1:20" ht="13.5">
      <c r="A115" s="69" t="s">
        <v>113</v>
      </c>
      <c r="B115" s="431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431"/>
      <c r="N115" s="431"/>
      <c r="O115" s="431"/>
      <c r="P115" s="431"/>
      <c r="Q115" s="431"/>
      <c r="R115" s="431"/>
      <c r="S115" s="431"/>
      <c r="T115" s="5"/>
    </row>
    <row r="116" spans="1:20" ht="13.5" customHeight="1">
      <c r="A116" s="67" t="s">
        <v>114</v>
      </c>
      <c r="B116" s="420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is backed by new revenue. The new revenue does not include grant revenue.  The new revenue has not been received. The new revenue will be received by …</v>
      </c>
      <c r="C116" s="420"/>
      <c r="D116" s="420"/>
      <c r="E116" s="420"/>
      <c r="F116" s="420"/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5"/>
    </row>
    <row r="117" spans="1:20" ht="16.5" customHeight="1">
      <c r="A117" s="67" t="s">
        <v>118</v>
      </c>
      <c r="B117" s="419" t="s">
        <v>111</v>
      </c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  <c r="N117" s="419"/>
      <c r="O117" s="419"/>
      <c r="P117" s="419"/>
      <c r="Q117" s="419"/>
      <c r="R117" s="419"/>
      <c r="S117" s="419"/>
      <c r="T117" s="5"/>
    </row>
    <row r="118" spans="1:19" ht="14.25" customHeight="1">
      <c r="A118" s="67"/>
      <c r="B118" s="418" t="str">
        <f>'2a.  Simple Form Data Entry'!C174</f>
        <v>- The easement allows the City of Redmond to develop a street over portions of the East Lake Sammamish Trail Corridor.</v>
      </c>
      <c r="C118" s="418"/>
      <c r="D118" s="418"/>
      <c r="E118" s="418"/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ht="13.5">
      <c r="A119" s="67"/>
      <c r="B119" s="418" t="str">
        <f>'2a.  Simple Form Data Entry'!C175</f>
        <v>- The developer will pay King County on behalf of the City of Redmond</v>
      </c>
      <c r="C119" s="418"/>
      <c r="D119" s="418"/>
      <c r="E119" s="418"/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ht="12.75" customHeight="1">
      <c r="A120" s="67"/>
      <c r="B120" s="418"/>
      <c r="C120" s="418"/>
      <c r="D120" s="418"/>
      <c r="E120" s="418"/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ht="15" customHeight="1">
      <c r="A121" s="67"/>
      <c r="B121" s="418"/>
      <c r="C121" s="418"/>
      <c r="D121" s="418"/>
      <c r="E121" s="418"/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20" ht="13.5">
      <c r="A122" s="67"/>
      <c r="B122" s="418"/>
      <c r="C122" s="418"/>
      <c r="D122" s="418"/>
      <c r="E122" s="418"/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5"/>
    </row>
    <row r="123" spans="1:19" ht="13.5">
      <c r="A123" s="67"/>
      <c r="B123" s="418"/>
      <c r="C123" s="418"/>
      <c r="D123" s="418"/>
      <c r="E123" s="418"/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ht="13.5">
      <c r="A124" t="str">
        <f>IF('2a.  Simple Form Data Entry'!C180=""," ","6.")</f>
        <v xml:space="preserve"> </v>
      </c>
      <c r="B124" s="418"/>
      <c r="C124" s="418"/>
      <c r="D124" s="418"/>
      <c r="E124" s="418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ht="13.5">
      <c r="A125" s="69"/>
      <c r="B125" s="418"/>
      <c r="C125" s="418"/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ht="13.5">
      <c r="A126" s="69"/>
      <c r="B126" s="418"/>
      <c r="C126" s="418"/>
      <c r="D126" s="418"/>
      <c r="E126" s="418"/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7" t="s">
        <v>126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9" t="s">
        <v>76</v>
      </c>
      <c r="E11" s="369"/>
      <c r="F11" s="370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1" t="s">
        <v>75</v>
      </c>
      <c r="E12" s="371"/>
      <c r="F12" s="372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1" t="s">
        <v>74</v>
      </c>
      <c r="E13" s="371"/>
      <c r="F13" s="372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3" t="s">
        <v>73</v>
      </c>
      <c r="E14" s="371"/>
      <c r="F14" s="372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1" t="s">
        <v>72</v>
      </c>
      <c r="E15" s="371"/>
      <c r="F15" s="372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1" t="s">
        <v>103</v>
      </c>
      <c r="E16" s="371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1" t="s">
        <v>69</v>
      </c>
      <c r="E17" s="371"/>
      <c r="F17" s="372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9" t="s">
        <v>70</v>
      </c>
      <c r="E18" s="369"/>
      <c r="F18" s="370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69" t="s">
        <v>137</v>
      </c>
      <c r="E19" s="369"/>
      <c r="F19" s="370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1" t="s">
        <v>34</v>
      </c>
      <c r="H20" s="361"/>
      <c r="I20" s="361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7" t="s">
        <v>125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87" t="s">
        <v>142</v>
      </c>
      <c r="E39" s="387"/>
      <c r="F39" s="387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7" t="s">
        <v>77</v>
      </c>
      <c r="E40" s="377"/>
      <c r="F40" s="378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7" t="s">
        <v>78</v>
      </c>
      <c r="E41" s="377"/>
      <c r="F41" s="378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1" t="s">
        <v>134</v>
      </c>
      <c r="E43" s="382"/>
      <c r="F43" s="382"/>
      <c r="G43" s="382"/>
      <c r="H43" s="382"/>
      <c r="I43" s="383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4" t="s">
        <v>99</v>
      </c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8" t="s">
        <v>20</v>
      </c>
      <c r="F57" s="368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79"/>
      <c r="F58" s="380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5" t="s">
        <v>84</v>
      </c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8"/>
      <c r="D69" s="358"/>
      <c r="E69" s="358"/>
      <c r="F69" s="358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7" t="s">
        <v>85</v>
      </c>
      <c r="F71" s="377"/>
      <c r="G71" s="377"/>
      <c r="H71" s="377"/>
      <c r="I71" s="377"/>
      <c r="J71" s="377"/>
      <c r="K71" s="377"/>
      <c r="L71" s="377"/>
      <c r="M71" s="377"/>
      <c r="N71" s="180"/>
      <c r="O71" s="211"/>
    </row>
    <row r="72" spans="2:15" ht="13.5" customHeight="1">
      <c r="B72" s="210"/>
      <c r="C72" s="268" t="s">
        <v>25</v>
      </c>
      <c r="D72" s="269"/>
      <c r="E72" s="362" t="s">
        <v>86</v>
      </c>
      <c r="F72" s="362"/>
      <c r="G72" s="362"/>
      <c r="H72" s="362"/>
      <c r="I72" s="362"/>
      <c r="J72" s="362"/>
      <c r="K72" s="362"/>
      <c r="L72" s="362"/>
      <c r="M72" s="362"/>
      <c r="N72" s="181"/>
      <c r="O72" s="211"/>
    </row>
    <row r="73" spans="2:15" ht="14.25">
      <c r="B73" s="210"/>
      <c r="C73" s="268" t="s">
        <v>53</v>
      </c>
      <c r="D73" s="269"/>
      <c r="E73" s="362" t="s">
        <v>87</v>
      </c>
      <c r="F73" s="342"/>
      <c r="G73" s="342"/>
      <c r="H73" s="342"/>
      <c r="I73" s="342"/>
      <c r="J73" s="342"/>
      <c r="K73" s="342"/>
      <c r="L73" s="342"/>
      <c r="M73" s="342"/>
      <c r="N73" s="179"/>
      <c r="O73" s="211"/>
    </row>
    <row r="74" spans="2:15" ht="14.25">
      <c r="B74" s="210"/>
      <c r="C74" s="375" t="s">
        <v>55</v>
      </c>
      <c r="D74" s="375"/>
      <c r="E74" s="362" t="s">
        <v>88</v>
      </c>
      <c r="F74" s="342"/>
      <c r="G74" s="342"/>
      <c r="H74" s="342"/>
      <c r="I74" s="342"/>
      <c r="J74" s="342"/>
      <c r="K74" s="342"/>
      <c r="L74" s="342"/>
      <c r="M74" s="342"/>
      <c r="N74" s="179"/>
      <c r="O74" s="211"/>
    </row>
    <row r="75" spans="2:15" ht="14.25" customHeight="1">
      <c r="B75" s="210"/>
      <c r="C75" s="374" t="s">
        <v>56</v>
      </c>
      <c r="D75" s="374"/>
      <c r="E75" s="362" t="s">
        <v>89</v>
      </c>
      <c r="F75" s="362"/>
      <c r="G75" s="362"/>
      <c r="H75" s="362"/>
      <c r="I75" s="362"/>
      <c r="J75" s="362"/>
      <c r="K75" s="362"/>
      <c r="L75" s="362"/>
      <c r="M75" s="362"/>
      <c r="N75" s="181"/>
      <c r="O75" s="211"/>
    </row>
    <row r="76" spans="2:15" ht="14.25">
      <c r="B76" s="210"/>
      <c r="C76" s="375" t="s">
        <v>57</v>
      </c>
      <c r="D76" s="375"/>
      <c r="E76" s="362"/>
      <c r="F76" s="342"/>
      <c r="G76" s="342"/>
      <c r="H76" s="342"/>
      <c r="I76" s="342"/>
      <c r="J76" s="342"/>
      <c r="K76" s="342"/>
      <c r="L76" s="342"/>
      <c r="M76" s="342"/>
      <c r="N76" s="179"/>
      <c r="O76" s="211"/>
    </row>
    <row r="77" spans="2:15" ht="15" customHeight="1">
      <c r="B77" s="210"/>
      <c r="C77" s="376" t="s">
        <v>26</v>
      </c>
      <c r="D77" s="376"/>
      <c r="E77" s="362" t="s">
        <v>90</v>
      </c>
      <c r="F77" s="342"/>
      <c r="G77" s="342"/>
      <c r="H77" s="342"/>
      <c r="I77" s="342"/>
      <c r="J77" s="342"/>
      <c r="K77" s="342"/>
      <c r="L77" s="342"/>
      <c r="M77" s="342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8" t="s">
        <v>40</v>
      </c>
      <c r="D81" s="348"/>
      <c r="E81" s="349" t="s">
        <v>22</v>
      </c>
      <c r="F81" s="349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59" t="s">
        <v>55</v>
      </c>
      <c r="D85" s="360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3" t="s">
        <v>56</v>
      </c>
      <c r="D86" s="364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59" t="s">
        <v>57</v>
      </c>
      <c r="D87" s="360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5" t="s">
        <v>26</v>
      </c>
      <c r="D88" s="366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8" t="s">
        <v>40</v>
      </c>
      <c r="D92" s="348"/>
      <c r="E92" s="349" t="s">
        <v>22</v>
      </c>
      <c r="F92" s="349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59" t="s">
        <v>55</v>
      </c>
      <c r="D96" s="360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3" t="s">
        <v>56</v>
      </c>
      <c r="D97" s="364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59" t="s">
        <v>57</v>
      </c>
      <c r="D98" s="360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5" t="s">
        <v>26</v>
      </c>
      <c r="D99" s="36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48" t="s">
        <v>40</v>
      </c>
      <c r="D103" s="348"/>
      <c r="E103" s="349" t="s">
        <v>22</v>
      </c>
      <c r="F103" s="349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59" t="s">
        <v>55</v>
      </c>
      <c r="D107" s="360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3" t="s">
        <v>56</v>
      </c>
      <c r="D108" s="364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59" t="s">
        <v>57</v>
      </c>
      <c r="D109" s="360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5" t="s">
        <v>26</v>
      </c>
      <c r="D110" s="36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48" t="s">
        <v>40</v>
      </c>
      <c r="D114" s="348"/>
      <c r="E114" s="349" t="s">
        <v>22</v>
      </c>
      <c r="F114" s="349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0" t="s">
        <v>55</v>
      </c>
      <c r="D118" s="351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2" t="s">
        <v>56</v>
      </c>
      <c r="D119" s="353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0" t="s">
        <v>57</v>
      </c>
      <c r="D120" s="351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4" t="s">
        <v>26</v>
      </c>
      <c r="D121" s="355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48" t="s">
        <v>40</v>
      </c>
      <c r="D125" s="348"/>
      <c r="E125" s="349" t="s">
        <v>22</v>
      </c>
      <c r="F125" s="349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0" t="s">
        <v>55</v>
      </c>
      <c r="D129" s="351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2" t="s">
        <v>56</v>
      </c>
      <c r="D130" s="353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0" t="s">
        <v>57</v>
      </c>
      <c r="D131" s="351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4" t="s">
        <v>26</v>
      </c>
      <c r="D132" s="355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48" t="s">
        <v>40</v>
      </c>
      <c r="D136" s="348"/>
      <c r="E136" s="349" t="s">
        <v>22</v>
      </c>
      <c r="F136" s="349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0" t="s">
        <v>55</v>
      </c>
      <c r="D140" s="351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2" t="s">
        <v>56</v>
      </c>
      <c r="D141" s="353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0" t="s">
        <v>57</v>
      </c>
      <c r="D142" s="351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4" t="s">
        <v>26</v>
      </c>
      <c r="D143" s="355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2" t="s">
        <v>100</v>
      </c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179"/>
      <c r="O148" s="224"/>
      <c r="P148" s="225"/>
      <c r="Q148" s="225"/>
    </row>
    <row r="149" spans="2:17" ht="15" customHeight="1">
      <c r="B149" s="210"/>
      <c r="C149" s="342" t="s">
        <v>132</v>
      </c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6" t="s">
        <v>18</v>
      </c>
      <c r="D155" s="356" t="s">
        <v>39</v>
      </c>
      <c r="E155" s="346" t="s">
        <v>23</v>
      </c>
      <c r="F155" s="346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49"/>
      <c r="D156" s="349"/>
      <c r="E156" s="347"/>
      <c r="F156" s="347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6" t="s">
        <v>147</v>
      </c>
      <c r="G171" s="337"/>
      <c r="H171" s="337"/>
      <c r="I171" s="337"/>
      <c r="J171" s="337"/>
      <c r="K171" s="337"/>
      <c r="L171" s="337"/>
      <c r="M171" s="337"/>
      <c r="N171" s="338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2" t="s">
        <v>152</v>
      </c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179"/>
      <c r="O173" s="224"/>
    </row>
    <row r="174" spans="2:15" ht="34.5" customHeight="1" thickBot="1">
      <c r="B174" s="210"/>
      <c r="C174" s="339" t="s">
        <v>139</v>
      </c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41"/>
      <c r="O174" s="224"/>
    </row>
    <row r="175" spans="2:15" ht="34.5" customHeight="1" thickBot="1">
      <c r="B175" s="210"/>
      <c r="C175" s="343" t="s">
        <v>123</v>
      </c>
      <c r="D175" s="344"/>
      <c r="E175" s="344"/>
      <c r="F175" s="344"/>
      <c r="G175" s="344"/>
      <c r="H175" s="344"/>
      <c r="I175" s="344"/>
      <c r="J175" s="344"/>
      <c r="K175" s="344"/>
      <c r="L175" s="344"/>
      <c r="M175" s="344"/>
      <c r="N175" s="345"/>
      <c r="O175" s="224"/>
    </row>
    <row r="176" spans="2:15" ht="34.5" customHeight="1" thickBot="1">
      <c r="B176" s="210"/>
      <c r="C176" s="343" t="s">
        <v>123</v>
      </c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5"/>
      <c r="O176" s="224"/>
    </row>
    <row r="177" spans="2:15" ht="34.5" customHeight="1" thickBot="1">
      <c r="B177" s="210"/>
      <c r="C177" s="343" t="s">
        <v>123</v>
      </c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5"/>
      <c r="O177" s="224"/>
    </row>
    <row r="178" spans="2:15" ht="34.5" customHeight="1" thickBot="1">
      <c r="B178" s="210"/>
      <c r="C178" s="343" t="s">
        <v>123</v>
      </c>
      <c r="D178" s="344"/>
      <c r="E178" s="344"/>
      <c r="F178" s="344"/>
      <c r="G178" s="344"/>
      <c r="H178" s="344"/>
      <c r="I178" s="344"/>
      <c r="J178" s="344"/>
      <c r="K178" s="344"/>
      <c r="L178" s="344"/>
      <c r="M178" s="344"/>
      <c r="N178" s="345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2" t="s">
        <v>138</v>
      </c>
      <c r="D180" s="342"/>
      <c r="E180" s="342"/>
      <c r="F180" s="342"/>
      <c r="G180" s="342"/>
      <c r="H180" s="342"/>
      <c r="I180" s="342"/>
      <c r="J180" s="342"/>
      <c r="K180" s="342"/>
      <c r="L180" s="342"/>
      <c r="M180" s="342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5"/>
      <c r="D203" s="335"/>
      <c r="E203" s="335"/>
      <c r="F203" s="335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6" t="s">
        <v>49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2" t="s">
        <v>31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1"/>
    </row>
    <row r="4" spans="1:20" ht="3" customHeight="1" thickBot="1" thickTop="1">
      <c r="A4" s="443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1"/>
    </row>
    <row r="5" spans="1:19" ht="13.5">
      <c r="A5" s="453" t="s">
        <v>7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2"/>
    </row>
    <row r="6" spans="1:20" ht="13.5">
      <c r="A6" s="449" t="s">
        <v>0</v>
      </c>
      <c r="B6" s="450"/>
      <c r="C6" s="448" t="str">
        <f>IF('2b.  Complex Form Data Entry'!G11="","   ",'2b.  Complex Form Data Entry'!G11)</f>
        <v xml:space="preserve">   </v>
      </c>
      <c r="D6" s="448"/>
      <c r="E6" s="448"/>
      <c r="F6" s="448"/>
      <c r="G6" s="448"/>
      <c r="H6" s="448"/>
      <c r="I6" s="448"/>
      <c r="J6" s="448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4" t="s">
        <v>150</v>
      </c>
      <c r="B7" s="445"/>
      <c r="C7" s="435" t="str">
        <f>IF('2b.  Complex Form Data Entry'!G12="","   ",'2b.  Complex Form Data Entry'!G12)</f>
        <v xml:space="preserve">   </v>
      </c>
      <c r="D7" s="435"/>
      <c r="E7" s="435"/>
      <c r="F7" s="435"/>
      <c r="G7" s="435"/>
      <c r="H7" s="435"/>
      <c r="I7" s="435"/>
      <c r="J7" s="435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6" t="s">
        <v>2</v>
      </c>
      <c r="B8" s="447"/>
      <c r="C8" s="292" t="str">
        <f>IF('2b.  Complex Form Data Entry'!G15="","   ",'2b.  Complex Form Data Entry'!G15)</f>
        <v xml:space="preserve">   </v>
      </c>
      <c r="E8" s="292"/>
      <c r="F8" s="447" t="s">
        <v>8</v>
      </c>
      <c r="G8" s="447"/>
      <c r="H8" s="329" t="str">
        <f>IF('2b.  Complex Form Data Entry'!G15=""," ",'2b.  Complex Form Data Entry'!G16)</f>
        <v xml:space="preserve"> </v>
      </c>
      <c r="I8" s="292"/>
      <c r="J8" s="292"/>
      <c r="L8" s="445" t="s">
        <v>10</v>
      </c>
      <c r="M8" s="445"/>
      <c r="N8" s="445"/>
      <c r="O8" s="445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6" t="s">
        <v>3</v>
      </c>
      <c r="B9" s="447"/>
      <c r="C9" s="295"/>
      <c r="D9" s="292"/>
      <c r="E9" s="292"/>
      <c r="F9" s="447" t="s">
        <v>13</v>
      </c>
      <c r="G9" s="447"/>
      <c r="H9" s="292"/>
      <c r="I9" s="292"/>
      <c r="J9" s="292"/>
      <c r="L9" s="445" t="s">
        <v>9</v>
      </c>
      <c r="M9" s="445"/>
      <c r="N9" s="445"/>
      <c r="O9" s="445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388" t="str">
        <f>IF('2b.  Complex Form Data Entry'!G10=""," ",'2b.  Complex Form Data Entry'!G10)</f>
        <v xml:space="preserve"> </v>
      </c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9"/>
      <c r="T10" s="11"/>
    </row>
    <row r="11" spans="1:20" ht="13.5" thickBot="1">
      <c r="A11" s="332"/>
      <c r="B11" s="333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1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2" t="s">
        <v>14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8" t="s">
        <v>32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2" t="s">
        <v>143</v>
      </c>
      <c r="B17" s="442"/>
      <c r="C17" s="442"/>
      <c r="D17" s="442"/>
      <c r="E17" s="461" t="str">
        <f>IF('2b.  Complex Form Data Entry'!G39="N","NA",'2b.  Complex Form Data Entry'!G40)</f>
        <v>NA</v>
      </c>
      <c r="F17" s="462"/>
      <c r="G17" s="463"/>
      <c r="H17" s="400" t="s">
        <v>151</v>
      </c>
      <c r="I17" s="401"/>
      <c r="J17" s="401"/>
      <c r="K17" s="401"/>
      <c r="L17" s="401"/>
      <c r="M17" s="401"/>
      <c r="N17" s="310"/>
      <c r="O17" s="461" t="str">
        <f>IF('2b.  Complex Form Data Entry'!G39="N","NA",'2b.  Complex Form Data Entry'!G41)</f>
        <v>NA</v>
      </c>
      <c r="P17" s="462"/>
      <c r="Q17" s="462"/>
      <c r="R17" s="462"/>
      <c r="S17" s="463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8" t="s">
        <v>33</v>
      </c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6" t="str">
        <f>IF('2b.  Complex Form Data Entry'!E80="","   ",'2b.  Complex Form Data Entry'!E80)</f>
        <v xml:space="preserve">   </v>
      </c>
      <c r="B35" s="407"/>
      <c r="C35" s="408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6" t="s">
        <v>55</v>
      </c>
      <c r="C39" s="397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8" t="s">
        <v>56</v>
      </c>
      <c r="C40" s="399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6" t="s">
        <v>57</v>
      </c>
      <c r="C41" s="397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2" t="s">
        <v>26</v>
      </c>
      <c r="C42" s="413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9" t="str">
        <f>IF('2b.  Complex Form Data Entry'!E91="","   ",'2b.  Complex Form Data Entry'!E91)</f>
        <v xml:space="preserve">   </v>
      </c>
      <c r="B45" s="410"/>
      <c r="C45" s="411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6" t="s">
        <v>55</v>
      </c>
      <c r="C49" s="397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8" t="s">
        <v>56</v>
      </c>
      <c r="C50" s="399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6" t="s">
        <v>57</v>
      </c>
      <c r="C51" s="397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2" t="s">
        <v>26</v>
      </c>
      <c r="C52" s="413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9" t="str">
        <f>IF('2b.  Complex Form Data Entry'!E102="","   ",'2b.  Complex Form Data Entry'!E102)</f>
        <v xml:space="preserve">   </v>
      </c>
      <c r="B55" s="410"/>
      <c r="C55" s="411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6" t="s">
        <v>55</v>
      </c>
      <c r="C59" s="397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8" t="s">
        <v>56</v>
      </c>
      <c r="C60" s="399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6" t="s">
        <v>57</v>
      </c>
      <c r="C61" s="397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2" t="s">
        <v>26</v>
      </c>
      <c r="C62" s="413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9" t="str">
        <f>IF('2b.  Complex Form Data Entry'!E113="","   ",'2b.  Complex Form Data Entry'!E113)</f>
        <v xml:space="preserve">   </v>
      </c>
      <c r="B65" s="410"/>
      <c r="C65" s="411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6" t="s">
        <v>55</v>
      </c>
      <c r="C69" s="397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8" t="s">
        <v>56</v>
      </c>
      <c r="C70" s="399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6" t="s">
        <v>57</v>
      </c>
      <c r="C71" s="397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2" t="s">
        <v>26</v>
      </c>
      <c r="C72" s="413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9" t="str">
        <f>IF('2b.  Complex Form Data Entry'!E124="","   ",'2b.  Complex Form Data Entry'!E124)</f>
        <v xml:space="preserve">   </v>
      </c>
      <c r="B75" s="410"/>
      <c r="C75" s="411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6" t="s">
        <v>55</v>
      </c>
      <c r="C79" s="397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8" t="s">
        <v>56</v>
      </c>
      <c r="C80" s="399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6" t="s">
        <v>57</v>
      </c>
      <c r="C81" s="397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12" t="s">
        <v>26</v>
      </c>
      <c r="C82" s="413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9" t="str">
        <f>IF('2b.  Complex Form Data Entry'!E135="","   ",'2b.  Complex Form Data Entry'!E135)</f>
        <v xml:space="preserve">   </v>
      </c>
      <c r="B85" s="410"/>
      <c r="C85" s="411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6" t="s">
        <v>55</v>
      </c>
      <c r="C89" s="397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8" t="s">
        <v>56</v>
      </c>
      <c r="C90" s="399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6" t="s">
        <v>57</v>
      </c>
      <c r="C91" s="397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12" t="s">
        <v>26</v>
      </c>
      <c r="C92" s="413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6" t="s">
        <v>133</v>
      </c>
      <c r="B97" s="436"/>
      <c r="C97" s="436"/>
      <c r="D97" s="436"/>
      <c r="E97" s="436"/>
      <c r="F97" s="436"/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2" t="s">
        <v>31</v>
      </c>
      <c r="B99" s="392"/>
      <c r="C99" s="392"/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  <c r="T99" s="1"/>
    </row>
    <row r="100" spans="1:20" ht="3" customHeight="1" thickBot="1" thickTop="1">
      <c r="A100" s="443"/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  <c r="O100" s="444"/>
      <c r="P100" s="444"/>
      <c r="Q100" s="444"/>
      <c r="R100" s="444"/>
      <c r="S100" s="444"/>
      <c r="T100" s="1"/>
    </row>
    <row r="101" spans="1:19" ht="13.5">
      <c r="A101" s="453" t="s">
        <v>7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2"/>
    </row>
    <row r="102" spans="1:20" ht="13.5">
      <c r="A102" s="449" t="s">
        <v>0</v>
      </c>
      <c r="B102" s="450"/>
      <c r="C102" s="448" t="str">
        <f>IF('2b.  Complex Form Data Entry'!G11="","   ",'2b.  Complex Form Data Entry'!G11)</f>
        <v xml:space="preserve">   </v>
      </c>
      <c r="D102" s="448"/>
      <c r="E102" s="448"/>
      <c r="F102" s="448"/>
      <c r="G102" s="448"/>
      <c r="H102" s="448"/>
      <c r="I102" s="448"/>
      <c r="J102" s="448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4" t="s">
        <v>150</v>
      </c>
      <c r="B103" s="445"/>
      <c r="C103" s="435" t="str">
        <f>IF('2b.  Complex Form Data Entry'!G12="","   ",'2b.  Complex Form Data Entry'!G12)</f>
        <v xml:space="preserve">   </v>
      </c>
      <c r="D103" s="435"/>
      <c r="E103" s="435"/>
      <c r="F103" s="435"/>
      <c r="G103" s="435"/>
      <c r="H103" s="435"/>
      <c r="I103" s="435"/>
      <c r="J103" s="435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6" t="s">
        <v>2</v>
      </c>
      <c r="B104" s="447"/>
      <c r="C104" s="298" t="str">
        <f>IF('2b.  Complex Form Data Entry'!G15="","   ",'2b.  Complex Form Data Entry'!G15)</f>
        <v xml:space="preserve">   </v>
      </c>
      <c r="E104" s="298"/>
      <c r="F104" s="447" t="s">
        <v>8</v>
      </c>
      <c r="G104" s="447"/>
      <c r="H104" s="329" t="str">
        <f>IF('2b.  Complex Form Data Entry'!G15=""," ",'2b.  Complex Form Data Entry'!G16)</f>
        <v xml:space="preserve"> </v>
      </c>
      <c r="I104" s="298"/>
      <c r="J104" s="298"/>
      <c r="L104" s="445" t="s">
        <v>10</v>
      </c>
      <c r="M104" s="445"/>
      <c r="N104" s="445"/>
      <c r="O104" s="445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6" t="s">
        <v>3</v>
      </c>
      <c r="B105" s="447"/>
      <c r="C105" s="300"/>
      <c r="D105" s="298"/>
      <c r="E105" s="298"/>
      <c r="F105" s="447" t="s">
        <v>13</v>
      </c>
      <c r="G105" s="447"/>
      <c r="H105" s="298"/>
      <c r="I105" s="298"/>
      <c r="J105" s="298"/>
      <c r="L105" s="445" t="s">
        <v>9</v>
      </c>
      <c r="M105" s="445"/>
      <c r="N105" s="445"/>
      <c r="O105" s="445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388" t="str">
        <f>IF('2b.  Complex Form Data Entry'!G10=""," ",'2b.  Complex Form Data Entry'!G10)</f>
        <v xml:space="preserve"> </v>
      </c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9"/>
      <c r="T106" s="11"/>
    </row>
    <row r="107" spans="1:20" ht="13.5" thickBot="1">
      <c r="A107" s="332"/>
      <c r="B107" s="333"/>
      <c r="C107" s="390"/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1"/>
      <c r="T107" s="11"/>
    </row>
    <row r="108" spans="1:20" ht="18.75" customHeight="1" thickBot="1" thickTop="1">
      <c r="A108" s="437" t="s">
        <v>15</v>
      </c>
      <c r="B108" s="437"/>
      <c r="C108" s="437"/>
      <c r="D108" s="437"/>
      <c r="E108" s="437"/>
      <c r="F108" s="437"/>
      <c r="G108" s="437"/>
      <c r="H108" s="437"/>
      <c r="I108" s="437"/>
      <c r="J108" s="437"/>
      <c r="K108" s="437"/>
      <c r="L108" s="437"/>
      <c r="M108" s="437"/>
      <c r="N108" s="437"/>
      <c r="O108" s="437"/>
      <c r="P108" s="437"/>
      <c r="Q108" s="437"/>
      <c r="R108" s="437"/>
      <c r="S108" s="437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5" t="s">
        <v>18</v>
      </c>
      <c r="B112" s="456"/>
      <c r="C112" s="457"/>
      <c r="D112" s="421" t="s">
        <v>19</v>
      </c>
      <c r="E112" s="421" t="s">
        <v>5</v>
      </c>
      <c r="F112" s="414" t="s">
        <v>104</v>
      </c>
      <c r="G112" s="421" t="s">
        <v>11</v>
      </c>
      <c r="H112" s="432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16" t="str">
        <f>CONCATENATE(L34," Appropriation Change")</f>
        <v>2015 / 2016 Appropriation Change</v>
      </c>
      <c r="O112" s="303"/>
      <c r="P112" s="303"/>
      <c r="Q112" s="303"/>
      <c r="R112" s="425" t="s">
        <v>136</v>
      </c>
      <c r="S112" s="426"/>
      <c r="T112" s="42"/>
    </row>
    <row r="113" spans="1:20" ht="37.5" customHeight="1" thickBot="1">
      <c r="A113" s="458"/>
      <c r="B113" s="459"/>
      <c r="C113" s="460"/>
      <c r="D113" s="422"/>
      <c r="E113" s="422"/>
      <c r="F113" s="415"/>
      <c r="G113" s="422"/>
      <c r="H113" s="433"/>
      <c r="I113" s="316"/>
      <c r="J113" s="191" t="s">
        <v>24</v>
      </c>
      <c r="K113" s="287" t="str">
        <f>'2b.  Complex Form Data Entry'!H156</f>
        <v>Allocation Change</v>
      </c>
      <c r="L113" s="417"/>
      <c r="O113" s="303"/>
      <c r="P113" s="303"/>
      <c r="Q113" s="303"/>
      <c r="R113" s="427"/>
      <c r="S113" s="428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5">
        <f>'2b.  Complex Form Data Entry'!J157</f>
        <v>0</v>
      </c>
      <c r="S114" s="466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5">
        <f>'2b.  Complex Form Data Entry'!J158</f>
        <v>0</v>
      </c>
      <c r="S115" s="466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5">
        <f>'2b.  Complex Form Data Entry'!J159</f>
        <v>0</v>
      </c>
      <c r="S116" s="466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5">
        <f>'2b.  Complex Form Data Entry'!J160</f>
        <v>0</v>
      </c>
      <c r="S117" s="466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5">
        <f>'2b.  Complex Form Data Entry'!J161</f>
        <v>0</v>
      </c>
      <c r="S118" s="466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5">
        <f>'2b.  Complex Form Data Entry'!J162</f>
        <v>0</v>
      </c>
      <c r="S119" s="466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7">
        <f>SUM(R114:S119)</f>
        <v>0</v>
      </c>
      <c r="S120" s="468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34" t="str">
        <f>IF('2b.  Complex Form Data Entry'!G39="Y","See note 5 below.",'2b.  Complex Form Data Entry'!D43)</f>
        <v>An NPV analysis was not performed because …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5"/>
    </row>
    <row r="124" spans="1:20" ht="13.5">
      <c r="A124" s="68" t="s">
        <v>112</v>
      </c>
      <c r="B124" s="429" t="s">
        <v>148</v>
      </c>
      <c r="C124" s="429"/>
      <c r="D124" s="429"/>
      <c r="E124" s="429"/>
      <c r="F124" s="429"/>
      <c r="G124" s="429"/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5"/>
    </row>
    <row r="125" spans="1:20" ht="14.25" customHeight="1">
      <c r="A125" s="69" t="s">
        <v>52</v>
      </c>
      <c r="B125" s="464" t="s">
        <v>116</v>
      </c>
      <c r="C125" s="464"/>
      <c r="D125" s="464"/>
      <c r="E125" s="464"/>
      <c r="F125" s="464"/>
      <c r="G125" s="464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  <c r="T125" s="5"/>
    </row>
    <row r="126" spans="1:20" ht="16.5" customHeight="1">
      <c r="A126" s="69" t="s">
        <v>113</v>
      </c>
      <c r="B126" s="431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1"/>
      <c r="D126" s="431"/>
      <c r="E126" s="431"/>
      <c r="F126" s="431"/>
      <c r="G126" s="431"/>
      <c r="H126" s="431"/>
      <c r="I126" s="431"/>
      <c r="J126" s="431"/>
      <c r="K126" s="431"/>
      <c r="L126" s="431"/>
      <c r="M126" s="431"/>
      <c r="N126" s="431"/>
      <c r="O126" s="431"/>
      <c r="P126" s="431"/>
      <c r="Q126" s="431"/>
      <c r="R126" s="431"/>
      <c r="S126" s="431"/>
      <c r="T126" s="5"/>
    </row>
    <row r="127" spans="1:20" ht="14.25" customHeight="1">
      <c r="A127" s="67" t="s">
        <v>114</v>
      </c>
      <c r="B127" s="420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0"/>
      <c r="D127" s="420"/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5"/>
    </row>
    <row r="128" spans="1:20" ht="16.5" customHeight="1">
      <c r="A128" s="67" t="s">
        <v>118</v>
      </c>
      <c r="B128" s="419" t="s">
        <v>111</v>
      </c>
      <c r="C128" s="419"/>
      <c r="D128" s="419"/>
      <c r="E128" s="419"/>
      <c r="F128" s="419"/>
      <c r="G128" s="419"/>
      <c r="H128" s="419"/>
      <c r="I128" s="419"/>
      <c r="J128" s="419"/>
      <c r="K128" s="419"/>
      <c r="L128" s="419"/>
      <c r="M128" s="419"/>
      <c r="N128" s="419"/>
      <c r="O128" s="419"/>
      <c r="P128" s="419"/>
      <c r="Q128" s="419"/>
      <c r="R128" s="419"/>
      <c r="S128" s="419"/>
      <c r="T128" s="5"/>
    </row>
    <row r="129" spans="1:19" ht="14.25" customHeight="1">
      <c r="A129" s="67"/>
      <c r="B129" s="418" t="str">
        <f>'2b.  Complex Form Data Entry'!C174</f>
        <v>-</v>
      </c>
      <c r="C129" s="418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ht="13.5">
      <c r="A130" s="67"/>
      <c r="B130" s="418" t="str">
        <f>'2b.  Complex Form Data Entry'!C175</f>
        <v xml:space="preserve">- </v>
      </c>
      <c r="C130" s="418"/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ht="12.75" customHeight="1">
      <c r="A131" s="67"/>
      <c r="B131" s="418" t="str">
        <f>'2b.  Complex Form Data Entry'!C176</f>
        <v xml:space="preserve">- </v>
      </c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ht="15" customHeight="1">
      <c r="A132" s="67"/>
      <c r="B132" s="418" t="str">
        <f>'2b.  Complex Form Data Entry'!C177</f>
        <v xml:space="preserve">- </v>
      </c>
      <c r="C132" s="418"/>
      <c r="D132" s="418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20" ht="13.5">
      <c r="A133" s="67"/>
      <c r="B133" s="418" t="str">
        <f>'2b.  Complex Form Data Entry'!C178</f>
        <v xml:space="preserve">- </v>
      </c>
      <c r="C133" s="418"/>
      <c r="D133" s="418"/>
      <c r="E133" s="418"/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5"/>
    </row>
    <row r="134" spans="1:19" ht="13.5">
      <c r="A134" s="67"/>
      <c r="B134" s="418"/>
      <c r="C134" s="418"/>
      <c r="D134" s="418"/>
      <c r="E134" s="418"/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ht="13.5">
      <c r="A135" t="str">
        <f>IF('2b.  Complex Form Data Entry'!C181=""," ","6.")</f>
        <v xml:space="preserve"> </v>
      </c>
      <c r="B135" s="418"/>
      <c r="C135" s="418"/>
      <c r="D135" s="418"/>
      <c r="E135" s="418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ht="13.5">
      <c r="A136" s="69"/>
      <c r="B136" s="418"/>
      <c r="C136" s="418"/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ht="13.5">
      <c r="A137" s="69"/>
      <c r="B137" s="418"/>
      <c r="C137" s="418"/>
      <c r="D137" s="418"/>
      <c r="E137" s="418"/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YQKKTEHHRR7V-1353-1732</_dlc_DocId>
    <_dlc_DocIdUrl xmlns="cfc4bdfe-72e7-4bcf-8777-527aa6965755">
      <Url>https://kcmicrosoftonlinecom-38.sharepoint.microsoftonline.com/FMD/Legislation2015/_layouts/15/DocIdRedir.aspx?ID=YQKKTEHHRR7V-1353-1732</Url>
      <Description>YQKKTEHHRR7V-1353-1732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5319ddd718267efd1964e45ccac473d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84f132197b071fd2d40912084ee6a839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AE8353E-DFDB-4E84-B121-89403D519B9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b516f40b-13c9-483a-b8d0-25e20c0c5f62"/>
    <ds:schemaRef ds:uri="http://purl.org/dc/elements/1.1/"/>
    <ds:schemaRef ds:uri="http://www.w3.org/XML/1998/namespace"/>
    <ds:schemaRef ds:uri="http://schemas.microsoft.com/office/infopath/2007/PartnerControls"/>
    <ds:schemaRef ds:uri="cfc4bdfe-72e7-4bcf-8777-527aa696575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1EA0AB-6FEB-4A26-B21F-7CB8467B78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2017-02-13T17:14:39Z</cp:lastPrinted>
  <dcterms:created xsi:type="dcterms:W3CDTF">1999-06-02T23:29:55Z</dcterms:created>
  <dcterms:modified xsi:type="dcterms:W3CDTF">2017-02-13T17:14:45Z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df97abb8-389d-4e7a-b449-461d53d0c3b7</vt:lpwstr>
  </property>
</Properties>
</file>