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1944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Note'!$A$1:$S$122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<sst xmlns="http://schemas.openxmlformats.org/spreadsheetml/2006/main" count="694" uniqueCount="187">
  <si>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</si>
  <si>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</si>
  <si>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</si>
  <si>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</si>
  <si>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</si>
  <si>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</si>
  <si>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</si>
  <si>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</si>
  <si>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</si>
  <si>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</si>
  <si>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</si>
  <si>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</si>
  <si>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</si>
  <si>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</si>
  <si>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</si>
  <si>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</si>
  <si>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</si>
  <si>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</si>
  <si>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</si>
  <si>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</si>
  <si>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</si>
  <si>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</si>
  <si>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</si>
  <si>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</si>
  <si>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</si>
  <si>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</si>
  <si>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</si>
  <si>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</si>
  <si>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</si>
  <si>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</si>
  <si>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</si>
  <si>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</si>
  <si>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</si>
  <si>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</si>
  <si>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</si>
  <si>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</si>
  <si>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</si>
  <si>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</si>
  <si>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</si>
  <si>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</si>
  <si>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</si>
  <si>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</si>
  <si>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</si>
  <si>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</si>
  <si>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</si>
  <si>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</si>
  <si>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</si>
  <si>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</si>
  <si>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</si>
  <si>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</si>
  <si>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</si>
  <si>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</si>
  <si>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</si>
  <si>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</si>
  <si>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</si>
  <si>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</si>
  <si>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</si>
  <si>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</si>
  <si>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</si>
  <si>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</si>
  <si>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</si>
  <si>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</si>
  <si>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</si>
  <si>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</si>
  <si>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</si>
  <si>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</si>
  <si>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</si>
  <si>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</si>
  <si>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</si>
  <si>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</si>
  <si>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</si>
  <si>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</si>
  <si>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</si>
  <si>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</si>
  <si>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</si>
  <si>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</si>
  <si>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</si>
  <si>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</si>
  <si>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</si>
  <si>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</si>
  <si>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</si>
  <si>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</si>
  <si>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</si>
  <si>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</si>
  <si>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</si>
  <si>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</si>
  <si>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</si>
  <si>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</si>
  <si>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</si>
  <si>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</si>
  <si>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</si>
  <si>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</si>
  <si>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</si>
  <si>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</si>
  <si>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</si>
  <si>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</si>
  <si>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</si>
  <si>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</si>
  <si>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</si>
  <si>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</si>
  <si>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</si>
  <si>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</si>
  <si>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</si>
  <si>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</si>
  <si>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</si>
  <si>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</si>
  <si>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</si>
  <si>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</si>
  <si>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</si>
  <si>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</si>
  <si>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</si>
  <si>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</si>
  <si>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</si>
  <si>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</si>
  <si>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</si>
  <si>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</si>
  <si>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</si>
  <si>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</si>
  <si>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</si>
  <si>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</si>
  <si>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</si>
  <si>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</si>
  <si>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</si>
  <si>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</si>
  <si>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</si>
  <si>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</si>
  <si>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</si>
  <si>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</si>
  <si>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</si>
  <si>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</si>
  <si>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</si>
  <si>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</si>
  <si>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</si>
  <si>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</si>
  <si>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</si>
  <si>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</si>
  <si>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</si>
  <si>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</si>
  <si>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</si>
  <si>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</si>
  <si>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</si>
  <si>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</si>
  <si>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</si>
  <si>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</si>
  <si>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</si>
  <si>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</si>
  <si>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</si>
  <si>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</si>
  <si>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</si>
  <si>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</si>
  <si>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</si>
  <si>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</si>
  <si>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</si>
  <si>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</t>
  </si>
  <si>
    <t>Stand Alone Ordinance</t>
  </si>
  <si>
    <t>Carolyn Mock/Leo Griffin</t>
  </si>
  <si>
    <t>See Notes</t>
  </si>
  <si>
    <t xml:space="preserve">DOT/Roads </t>
  </si>
  <si>
    <t>DOT/Roads; DES/FMD/Real Estate Svcs</t>
  </si>
  <si>
    <t>DES/FMD/RES</t>
  </si>
  <si>
    <t>A44000</t>
  </si>
  <si>
    <t>0010</t>
  </si>
  <si>
    <t>0440</t>
  </si>
  <si>
    <t>1046360</t>
  </si>
  <si>
    <t xml:space="preserve">An NPV analysis was not performed because this transaction is a sale with no anticipated long term financial imacts, change in policy or viable cost/benefit alternatives.                   </t>
  </si>
  <si>
    <t>39512 Sale of Land - Issaquah Pit</t>
  </si>
  <si>
    <t>34187 Costs Real Property Sales - Issaquah Pit</t>
  </si>
  <si>
    <t>34187 Costs Real Property Sales - SE Newport Way</t>
  </si>
  <si>
    <t>Sale of 2 parcels to City of Issaquah:  Issaquah Pit APN 272406-9008 and SE Newport Way APN 292406-9125</t>
  </si>
  <si>
    <t>Sale of 2 Parcels to City of Issaquah</t>
  </si>
  <si>
    <t>- Issquah Pit sale price = $750,000</t>
  </si>
  <si>
    <t>- Issaquah Pit, ongoing Roads operational savings:  Surface Water Fees = $7,500/year; utility costs = $10,048/year</t>
  </si>
  <si>
    <t>Issaquah Pit:  Appraisal contract, title report</t>
  </si>
  <si>
    <t>Issaquah Pit FMD/RES Labor</t>
  </si>
  <si>
    <t>SE Newport Way FMD/RES Labor</t>
  </si>
  <si>
    <t>Appraisal Contract, Title Report, LID Assessment</t>
  </si>
  <si>
    <t>- SE Newport Way sale price = $185,000</t>
  </si>
  <si>
    <t>39512 Sale of Land - SE Newport Way</t>
  </si>
  <si>
    <t>0736</t>
  </si>
  <si>
    <t>1114791</t>
  </si>
  <si>
    <t>A73000</t>
  </si>
  <si>
    <t>Revenue will be received when sale closes</t>
  </si>
  <si>
    <t>- SE Newport Way ongoing RES operational savings City of Issaquah Storm Water charge = $1,100/year</t>
  </si>
  <si>
    <t>- SE Newport Way general fund property value is below the $250k threshold that would trigger 10% for the Arts. (KCC 4.56.130.A)</t>
  </si>
  <si>
    <t>6/3/2016</t>
  </si>
  <si>
    <t>Sid Bender</t>
  </si>
  <si>
    <t>7/14/2016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</si>
</sst>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3" borderId="31" xfId="0" applyFont="1" applyFill="1" applyBorder="1" applyAlignment="1" applyProtection="1" quotePrefix="1">
      <alignment horizontal="right" vertical="top"/>
      <protection locked="0"/>
    </xf>
    <xf numFmtId="0" fontId="33" fillId="3" borderId="31" xfId="0" applyFont="1" applyFill="1" applyBorder="1" applyAlignment="1" applyProtection="1">
      <alignment horizontal="right" vertical="top"/>
      <protection locked="0"/>
    </xf>
    <xf numFmtId="0" fontId="33" fillId="5" borderId="27" xfId="0" applyFont="1" applyFill="1" applyBorder="1" applyAlignment="1" applyProtection="1">
      <alignment horizontal="left" vertical="center"/>
      <protection locked="0"/>
    </xf>
    <xf numFmtId="0" fontId="33" fillId="5" borderId="28" xfId="0" applyFont="1" applyFill="1" applyBorder="1" applyAlignment="1" applyProtection="1">
      <alignment horizontal="left" vertical="center"/>
      <protection locked="0"/>
    </xf>
    <xf numFmtId="0" fontId="33" fillId="5" borderId="30" xfId="0" applyFont="1" applyFill="1" applyBorder="1" applyAlignment="1" applyProtection="1">
      <alignment horizontal="left" vertical="center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0" fontId="21" fillId="0" borderId="0" xfId="0" applyFont="1" applyFill="1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4"/>
  <sheetViews>
    <sheetView showGridLines="0" zoomScale="80" zoomScaleNormal="80" workbookViewId="0" topLeftCell="A53">
      <selection activeCell="H58" sqref="H58:H6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8" t="s">
        <v>60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147</v>
      </c>
      <c r="D10" s="235"/>
      <c r="E10" s="235"/>
      <c r="F10" s="235"/>
      <c r="G10" s="138" t="s">
        <v>168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 t="s">
        <v>169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 t="s">
        <v>153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 t="s">
        <v>154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334" t="s">
        <v>155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 t="s">
        <v>184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6" t="s">
        <v>69</v>
      </c>
      <c r="E17" s="356"/>
      <c r="F17" s="357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2" t="s">
        <v>70</v>
      </c>
      <c r="E18" s="362"/>
      <c r="F18" s="363"/>
      <c r="G18" s="142" t="s">
        <v>156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2" t="s">
        <v>136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337" t="s">
        <v>180</v>
      </c>
      <c r="K21" s="336" t="s">
        <v>178</v>
      </c>
      <c r="L21" s="337">
        <v>3850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159</v>
      </c>
      <c r="H22" s="144"/>
      <c r="I22" s="145"/>
      <c r="J22" s="337" t="s">
        <v>160</v>
      </c>
      <c r="K22" s="336" t="s">
        <v>162</v>
      </c>
      <c r="L22" s="336" t="s">
        <v>161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179</v>
      </c>
      <c r="H29" s="186" t="s">
        <v>163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139</v>
      </c>
      <c r="D39" s="371" t="s">
        <v>140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4" t="s">
        <v>164</v>
      </c>
      <c r="E43" s="365"/>
      <c r="F43" s="365"/>
      <c r="G43" s="365"/>
      <c r="H43" s="365"/>
      <c r="I43" s="36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157</v>
      </c>
      <c r="D58" s="158" t="s">
        <v>179</v>
      </c>
      <c r="E58" s="358" t="s">
        <v>165</v>
      </c>
      <c r="F58" s="359"/>
      <c r="G58" s="151"/>
      <c r="H58" s="151">
        <f>750000-H59</f>
        <v>714517.08</v>
      </c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159</v>
      </c>
      <c r="D59" s="158" t="s">
        <v>163</v>
      </c>
      <c r="E59" s="149" t="s">
        <v>166</v>
      </c>
      <c r="F59" s="341"/>
      <c r="G59" s="151"/>
      <c r="H59" s="151">
        <f>+H84+H87</f>
        <v>35482.92</v>
      </c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 t="s">
        <v>159</v>
      </c>
      <c r="D60" s="158" t="s">
        <v>163</v>
      </c>
      <c r="E60" s="149" t="s">
        <v>177</v>
      </c>
      <c r="F60" s="341"/>
      <c r="G60" s="151"/>
      <c r="H60" s="151">
        <f>185000-H61</f>
        <v>160791.35</v>
      </c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 t="s">
        <v>159</v>
      </c>
      <c r="D61" s="158" t="s">
        <v>163</v>
      </c>
      <c r="E61" s="358" t="s">
        <v>167</v>
      </c>
      <c r="F61" s="359"/>
      <c r="G61" s="151"/>
      <c r="H61" s="151">
        <f>+H95+H98</f>
        <v>24208.649999999998</v>
      </c>
      <c r="I61" s="152"/>
      <c r="J61" s="152"/>
      <c r="K61" s="152"/>
      <c r="L61" s="152"/>
      <c r="M61" s="15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308"/>
      <c r="K62" s="309"/>
      <c r="L62" s="309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5" hidden="1" thickBot="1">
      <c r="B64" s="210"/>
      <c r="C64" s="157"/>
      <c r="D64" s="158" t="s">
        <v>50</v>
      </c>
      <c r="E64" s="149"/>
      <c r="F64" s="150"/>
      <c r="G64" s="151"/>
      <c r="H64" s="151"/>
      <c r="I64" s="152"/>
      <c r="J64" s="151"/>
      <c r="K64" s="192"/>
      <c r="L64" s="192"/>
      <c r="M64" s="192"/>
      <c r="N64" s="193"/>
      <c r="O64" s="211"/>
    </row>
    <row r="65" spans="2:15" ht="15" hidden="1" thickBot="1">
      <c r="B65" s="210"/>
      <c r="C65" s="157"/>
      <c r="D65" s="158" t="s">
        <v>50</v>
      </c>
      <c r="E65" s="149"/>
      <c r="F65" s="150"/>
      <c r="G65" s="151"/>
      <c r="H65" s="151"/>
      <c r="I65" s="152"/>
      <c r="J65" s="151"/>
      <c r="K65" s="192"/>
      <c r="L65" s="192"/>
      <c r="M65" s="192"/>
      <c r="N65" s="193"/>
      <c r="O65" s="211"/>
    </row>
    <row r="66" spans="2:15" ht="13.5" thickBot="1">
      <c r="B66" s="210"/>
      <c r="C66" s="136"/>
      <c r="D66" s="136"/>
      <c r="E66" s="136"/>
      <c r="F66" s="136"/>
      <c r="G66" s="136"/>
      <c r="H66" s="136"/>
      <c r="I66" s="136"/>
      <c r="J66" s="137"/>
      <c r="K66" s="137"/>
      <c r="L66" s="137"/>
      <c r="M66" s="137"/>
      <c r="N66" s="116"/>
      <c r="O66" s="211"/>
    </row>
    <row r="67" spans="2:15" ht="13.5" thickTop="1">
      <c r="B67" s="210"/>
      <c r="C67" s="125"/>
      <c r="D67" s="125"/>
      <c r="E67" s="125"/>
      <c r="F67" s="125"/>
      <c r="G67" s="125"/>
      <c r="H67" s="125"/>
      <c r="I67" s="125"/>
      <c r="J67" s="116"/>
      <c r="K67" s="116"/>
      <c r="L67" s="116"/>
      <c r="M67" s="116"/>
      <c r="N67" s="116"/>
      <c r="O67" s="211"/>
    </row>
    <row r="68" spans="2:15" ht="15.75">
      <c r="B68" s="210"/>
      <c r="C68" s="254" t="s">
        <v>94</v>
      </c>
      <c r="D68" s="253"/>
      <c r="E68" s="253"/>
      <c r="F68" s="253"/>
      <c r="G68" s="253"/>
      <c r="H68" s="253"/>
      <c r="I68" s="253"/>
      <c r="J68" s="235"/>
      <c r="K68" s="235"/>
      <c r="L68" s="235"/>
      <c r="M68" s="235"/>
      <c r="N68" s="116"/>
      <c r="O68" s="211"/>
    </row>
    <row r="69" spans="2:15" ht="7.5" customHeight="1">
      <c r="B69" s="210"/>
      <c r="C69" s="254"/>
      <c r="D69" s="253"/>
      <c r="E69" s="253"/>
      <c r="F69" s="253"/>
      <c r="G69" s="253"/>
      <c r="H69" s="253"/>
      <c r="I69" s="253"/>
      <c r="J69" s="235"/>
      <c r="K69" s="235"/>
      <c r="L69" s="235"/>
      <c r="M69" s="235"/>
      <c r="N69" s="116"/>
      <c r="O69" s="211"/>
    </row>
    <row r="70" spans="2:35" ht="15" customHeight="1">
      <c r="B70" s="210"/>
      <c r="C70" s="368" t="s">
        <v>84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183"/>
      <c r="O70" s="222"/>
      <c r="P70" s="223"/>
      <c r="Q70" s="223"/>
      <c r="R70" s="223"/>
      <c r="S70" s="223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</row>
    <row r="71" spans="2:15" ht="9" customHeight="1">
      <c r="B71" s="210"/>
      <c r="C71" s="379"/>
      <c r="D71" s="379"/>
      <c r="E71" s="379"/>
      <c r="F71" s="379"/>
      <c r="G71" s="264"/>
      <c r="H71" s="264"/>
      <c r="I71" s="264"/>
      <c r="J71" s="265"/>
      <c r="K71" s="265"/>
      <c r="L71" s="265"/>
      <c r="M71" s="265"/>
      <c r="N71" s="132"/>
      <c r="O71" s="211"/>
    </row>
    <row r="72" spans="2:15" ht="19.5" customHeight="1">
      <c r="B72" s="210"/>
      <c r="C72" s="266" t="s">
        <v>66</v>
      </c>
      <c r="D72" s="267"/>
      <c r="E72" s="267"/>
      <c r="F72" s="267"/>
      <c r="G72" s="264"/>
      <c r="H72" s="264"/>
      <c r="I72" s="264"/>
      <c r="J72" s="265"/>
      <c r="K72" s="265"/>
      <c r="L72" s="265"/>
      <c r="M72" s="265"/>
      <c r="N72" s="132"/>
      <c r="O72" s="211"/>
    </row>
    <row r="73" spans="2:15" ht="13.5" customHeight="1">
      <c r="B73" s="210"/>
      <c r="C73" s="268" t="s">
        <v>21</v>
      </c>
      <c r="D73" s="269"/>
      <c r="E73" s="376" t="s">
        <v>85</v>
      </c>
      <c r="F73" s="376"/>
      <c r="G73" s="376"/>
      <c r="H73" s="376"/>
      <c r="I73" s="376"/>
      <c r="J73" s="376"/>
      <c r="K73" s="376"/>
      <c r="L73" s="376"/>
      <c r="M73" s="376"/>
      <c r="N73" s="180"/>
      <c r="O73" s="211"/>
    </row>
    <row r="74" spans="2:15" ht="13.5" customHeight="1">
      <c r="B74" s="210"/>
      <c r="C74" s="268" t="s">
        <v>25</v>
      </c>
      <c r="D74" s="269"/>
      <c r="E74" s="360" t="s">
        <v>86</v>
      </c>
      <c r="F74" s="360"/>
      <c r="G74" s="360"/>
      <c r="H74" s="360"/>
      <c r="I74" s="360"/>
      <c r="J74" s="360"/>
      <c r="K74" s="360"/>
      <c r="L74" s="360"/>
      <c r="M74" s="360"/>
      <c r="N74" s="181"/>
      <c r="O74" s="211"/>
    </row>
    <row r="75" spans="2:15" ht="14.25">
      <c r="B75" s="210"/>
      <c r="C75" s="268" t="s">
        <v>53</v>
      </c>
      <c r="D75" s="269"/>
      <c r="E75" s="360" t="s">
        <v>87</v>
      </c>
      <c r="F75" s="361"/>
      <c r="G75" s="361"/>
      <c r="H75" s="361"/>
      <c r="I75" s="361"/>
      <c r="J75" s="361"/>
      <c r="K75" s="361"/>
      <c r="L75" s="361"/>
      <c r="M75" s="361"/>
      <c r="N75" s="179"/>
      <c r="O75" s="211"/>
    </row>
    <row r="76" spans="2:15" ht="14.25">
      <c r="B76" s="210"/>
      <c r="C76" s="370" t="s">
        <v>55</v>
      </c>
      <c r="D76" s="370"/>
      <c r="E76" s="360" t="s">
        <v>88</v>
      </c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4.25" customHeight="1">
      <c r="B77" s="210"/>
      <c r="C77" s="374" t="s">
        <v>56</v>
      </c>
      <c r="D77" s="374"/>
      <c r="E77" s="360" t="s">
        <v>89</v>
      </c>
      <c r="F77" s="360"/>
      <c r="G77" s="360"/>
      <c r="H77" s="360"/>
      <c r="I77" s="360"/>
      <c r="J77" s="360"/>
      <c r="K77" s="360"/>
      <c r="L77" s="360"/>
      <c r="M77" s="360"/>
      <c r="N77" s="181"/>
      <c r="O77" s="211"/>
    </row>
    <row r="78" spans="2:15" ht="14.25">
      <c r="B78" s="210"/>
      <c r="C78" s="370" t="s">
        <v>57</v>
      </c>
      <c r="D78" s="370"/>
      <c r="E78" s="360"/>
      <c r="F78" s="361"/>
      <c r="G78" s="361"/>
      <c r="H78" s="361"/>
      <c r="I78" s="361"/>
      <c r="J78" s="361"/>
      <c r="K78" s="361"/>
      <c r="L78" s="361"/>
      <c r="M78" s="361"/>
      <c r="N78" s="179"/>
      <c r="O78" s="211"/>
    </row>
    <row r="79" spans="2:15" ht="15" customHeight="1">
      <c r="B79" s="210"/>
      <c r="C79" s="375" t="s">
        <v>26</v>
      </c>
      <c r="D79" s="375"/>
      <c r="E79" s="360" t="s">
        <v>90</v>
      </c>
      <c r="F79" s="361"/>
      <c r="G79" s="361"/>
      <c r="H79" s="361"/>
      <c r="I79" s="361"/>
      <c r="J79" s="361"/>
      <c r="K79" s="361"/>
      <c r="L79" s="361"/>
      <c r="M79" s="361"/>
      <c r="N79" s="179"/>
      <c r="O79" s="211"/>
    </row>
    <row r="80" spans="2:15" ht="14.25">
      <c r="B80" s="210"/>
      <c r="C80" s="267"/>
      <c r="D80" s="267"/>
      <c r="E80" s="270"/>
      <c r="F80" s="270"/>
      <c r="G80" s="244"/>
      <c r="H80" s="244"/>
      <c r="I80" s="244"/>
      <c r="J80" s="271"/>
      <c r="K80" s="271"/>
      <c r="L80" s="271"/>
      <c r="M80" s="271"/>
      <c r="N80" s="133"/>
      <c r="O80" s="211"/>
    </row>
    <row r="81" spans="2:15" ht="15.75" thickBot="1">
      <c r="B81" s="210"/>
      <c r="C81" s="272" t="s">
        <v>42</v>
      </c>
      <c r="D81" s="121"/>
      <c r="E81" s="121"/>
      <c r="F81" s="121"/>
      <c r="G81" s="119"/>
      <c r="H81" s="119"/>
      <c r="I81" s="119"/>
      <c r="J81" s="121"/>
      <c r="K81" s="121"/>
      <c r="L81" s="121"/>
      <c r="M81" s="121"/>
      <c r="N81" s="121"/>
      <c r="O81" s="211"/>
    </row>
    <row r="82" spans="2:15" ht="15" thickBot="1">
      <c r="B82" s="210"/>
      <c r="C82" s="243" t="s">
        <v>18</v>
      </c>
      <c r="D82" s="121"/>
      <c r="E82" s="156" t="s">
        <v>157</v>
      </c>
      <c r="F82" s="121"/>
      <c r="G82" s="243" t="s">
        <v>11</v>
      </c>
      <c r="H82" s="119"/>
      <c r="I82" s="159" t="s">
        <v>179</v>
      </c>
      <c r="J82" s="121"/>
      <c r="K82" s="121"/>
      <c r="L82" s="121"/>
      <c r="M82" s="121"/>
      <c r="N82" s="121"/>
      <c r="O82" s="211"/>
    </row>
    <row r="83" spans="2:15" ht="43.5" thickBot="1">
      <c r="B83" s="210"/>
      <c r="C83" s="343" t="s">
        <v>40</v>
      </c>
      <c r="D83" s="343"/>
      <c r="E83" s="342" t="s">
        <v>22</v>
      </c>
      <c r="F83" s="342"/>
      <c r="G83" s="261">
        <f>$G$57</f>
        <v>2015</v>
      </c>
      <c r="H83" s="262">
        <f>G83+1</f>
        <v>2016</v>
      </c>
      <c r="I83" s="262">
        <f>H83+1</f>
        <v>2017</v>
      </c>
      <c r="J83" s="262">
        <f>I83+1</f>
        <v>2018</v>
      </c>
      <c r="K83" s="262">
        <f>J83+1</f>
        <v>2019</v>
      </c>
      <c r="L83" s="262">
        <f>K83+1</f>
        <v>2020</v>
      </c>
      <c r="M83" s="263" t="s">
        <v>41</v>
      </c>
      <c r="N83" s="263" t="str">
        <f>CONCATENATE("Sum of Expenditures Prior to ",G$19)</f>
        <v>Sum of Expenditures Prior to 2015</v>
      </c>
      <c r="O83" s="211"/>
    </row>
    <row r="84" spans="2:15" ht="15" thickBot="1">
      <c r="B84" s="210"/>
      <c r="C84" s="273" t="s">
        <v>21</v>
      </c>
      <c r="D84" s="274"/>
      <c r="E84" s="153" t="s">
        <v>173</v>
      </c>
      <c r="F84" s="154"/>
      <c r="G84" s="155"/>
      <c r="H84" s="151">
        <v>27989.72</v>
      </c>
      <c r="I84" s="152"/>
      <c r="J84" s="151"/>
      <c r="K84" s="151"/>
      <c r="L84" s="151"/>
      <c r="M84" s="151"/>
      <c r="N84" s="193"/>
      <c r="O84" s="211"/>
    </row>
    <row r="85" spans="2:15" ht="15" thickBot="1">
      <c r="B85" s="210"/>
      <c r="C85" s="273" t="s">
        <v>25</v>
      </c>
      <c r="D85" s="27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thickBot="1">
      <c r="B86" s="210"/>
      <c r="C86" s="273" t="s">
        <v>53</v>
      </c>
      <c r="D86" s="27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55</v>
      </c>
      <c r="D87" s="347"/>
      <c r="E87" s="153" t="s">
        <v>172</v>
      </c>
      <c r="F87" s="154"/>
      <c r="G87" s="155"/>
      <c r="H87" s="151">
        <v>7493.2</v>
      </c>
      <c r="I87" s="152"/>
      <c r="J87" s="151"/>
      <c r="K87" s="151"/>
      <c r="L87" s="151"/>
      <c r="M87" s="151"/>
      <c r="N87" s="193"/>
      <c r="O87" s="211"/>
    </row>
    <row r="88" spans="2:15" ht="15" customHeight="1" thickBot="1">
      <c r="B88" s="210"/>
      <c r="C88" s="344" t="s">
        <v>56</v>
      </c>
      <c r="D88" s="34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customHeight="1" thickBot="1">
      <c r="B89" s="210"/>
      <c r="C89" s="346" t="s">
        <v>57</v>
      </c>
      <c r="D89" s="347"/>
      <c r="E89" s="153"/>
      <c r="F89" s="154"/>
      <c r="G89" s="155"/>
      <c r="H89" s="151"/>
      <c r="I89" s="152"/>
      <c r="J89" s="151"/>
      <c r="K89" s="151"/>
      <c r="L89" s="151"/>
      <c r="M89" s="151"/>
      <c r="N89" s="193"/>
      <c r="O89" s="211"/>
    </row>
    <row r="90" spans="2:15" ht="15" thickBot="1">
      <c r="B90" s="210"/>
      <c r="C90" s="348" t="s">
        <v>26</v>
      </c>
      <c r="D90" s="349"/>
      <c r="E90" s="153"/>
      <c r="F90" s="154"/>
      <c r="G90" s="155"/>
      <c r="H90" s="151"/>
      <c r="I90" s="152"/>
      <c r="J90" s="151"/>
      <c r="K90" s="151"/>
      <c r="L90" s="151"/>
      <c r="M90" s="151"/>
      <c r="N90" s="193"/>
      <c r="O90" s="211"/>
    </row>
    <row r="91" spans="2:15" ht="14.25">
      <c r="B91" s="210"/>
      <c r="C91" s="119"/>
      <c r="D91" s="119"/>
      <c r="E91" s="119"/>
      <c r="F91" s="119"/>
      <c r="G91" s="119"/>
      <c r="H91" s="119"/>
      <c r="I91" s="119"/>
      <c r="J91" s="121"/>
      <c r="K91" s="121"/>
      <c r="L91" s="121"/>
      <c r="M91" s="121"/>
      <c r="N91" s="121"/>
      <c r="O91" s="211"/>
    </row>
    <row r="92" spans="2:15" ht="15.75" thickBot="1">
      <c r="B92" s="210"/>
      <c r="C92" s="272" t="s">
        <v>45</v>
      </c>
      <c r="D92" s="259"/>
      <c r="E92" s="121"/>
      <c r="F92" s="121"/>
      <c r="G92" s="119"/>
      <c r="H92" s="119"/>
      <c r="I92" s="119"/>
      <c r="J92" s="121"/>
      <c r="K92" s="121"/>
      <c r="L92" s="121"/>
      <c r="M92" s="121"/>
      <c r="N92" s="121"/>
      <c r="O92" s="211"/>
    </row>
    <row r="93" spans="2:15" ht="15" thickBot="1">
      <c r="B93" s="210"/>
      <c r="C93" s="243" t="s">
        <v>18</v>
      </c>
      <c r="D93" s="259"/>
      <c r="E93" s="156" t="s">
        <v>159</v>
      </c>
      <c r="F93" s="121"/>
      <c r="G93" s="243" t="s">
        <v>11</v>
      </c>
      <c r="H93" s="119"/>
      <c r="I93" s="160" t="s">
        <v>163</v>
      </c>
      <c r="J93" s="121"/>
      <c r="K93" s="121"/>
      <c r="L93" s="121"/>
      <c r="M93" s="121"/>
      <c r="N93" s="121"/>
      <c r="O93" s="211"/>
    </row>
    <row r="94" spans="2:15" ht="43.5" thickBot="1">
      <c r="B94" s="210"/>
      <c r="C94" s="343" t="s">
        <v>40</v>
      </c>
      <c r="D94" s="343"/>
      <c r="E94" s="342" t="s">
        <v>22</v>
      </c>
      <c r="F94" s="342"/>
      <c r="G94" s="261">
        <f>$G$57</f>
        <v>2015</v>
      </c>
      <c r="H94" s="262">
        <f>G94+1</f>
        <v>2016</v>
      </c>
      <c r="I94" s="262">
        <f>H94+1</f>
        <v>2017</v>
      </c>
      <c r="J94" s="262">
        <f>I94+1</f>
        <v>2018</v>
      </c>
      <c r="K94" s="262">
        <f>J94+1</f>
        <v>2019</v>
      </c>
      <c r="L94" s="262">
        <f>K94+1</f>
        <v>2020</v>
      </c>
      <c r="M94" s="263" t="s">
        <v>41</v>
      </c>
      <c r="N94" s="263" t="str">
        <f>CONCATENATE("Sum of Expenditures Prior to ",G$19)</f>
        <v>Sum of Expenditures Prior to 2015</v>
      </c>
      <c r="O94" s="211"/>
    </row>
    <row r="95" spans="2:15" ht="15" thickBot="1">
      <c r="B95" s="210"/>
      <c r="C95" s="273" t="s">
        <v>21</v>
      </c>
      <c r="D95" s="274"/>
      <c r="E95" s="153" t="s">
        <v>174</v>
      </c>
      <c r="F95" s="154"/>
      <c r="G95" s="155"/>
      <c r="H95" s="151">
        <v>17793.62</v>
      </c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273" t="s">
        <v>25</v>
      </c>
      <c r="D96" s="27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273" t="s">
        <v>53</v>
      </c>
      <c r="D97" s="27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55</v>
      </c>
      <c r="D98" s="347"/>
      <c r="E98" s="153" t="s">
        <v>175</v>
      </c>
      <c r="F98" s="154"/>
      <c r="G98" s="155"/>
      <c r="H98" s="151">
        <v>6415.03</v>
      </c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4" t="s">
        <v>56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5" thickBot="1">
      <c r="B100" s="210"/>
      <c r="C100" s="346" t="s">
        <v>57</v>
      </c>
      <c r="D100" s="347"/>
      <c r="E100" s="153"/>
      <c r="F100" s="154"/>
      <c r="G100" s="155"/>
      <c r="H100" s="151"/>
      <c r="I100" s="152"/>
      <c r="J100" s="151"/>
      <c r="K100" s="151"/>
      <c r="L100" s="151"/>
      <c r="M100" s="151"/>
      <c r="N100" s="193"/>
      <c r="O100" s="211"/>
    </row>
    <row r="101" spans="2:15" ht="15" thickBot="1">
      <c r="B101" s="210"/>
      <c r="C101" s="348" t="s">
        <v>26</v>
      </c>
      <c r="D101" s="349"/>
      <c r="E101" s="153"/>
      <c r="F101" s="154"/>
      <c r="G101" s="155"/>
      <c r="H101" s="151"/>
      <c r="I101" s="152"/>
      <c r="J101" s="151"/>
      <c r="K101" s="151"/>
      <c r="L101" s="151"/>
      <c r="M101" s="151"/>
      <c r="N101" s="193"/>
      <c r="O101" s="211"/>
    </row>
    <row r="102" spans="2:15" ht="14.25" hidden="1">
      <c r="B102" s="210"/>
      <c r="C102" s="119"/>
      <c r="D102" s="119"/>
      <c r="E102" s="119"/>
      <c r="F102" s="119"/>
      <c r="G102" s="119"/>
      <c r="H102" s="119"/>
      <c r="I102" s="119"/>
      <c r="J102" s="121"/>
      <c r="K102" s="121"/>
      <c r="L102" s="121"/>
      <c r="M102" s="121"/>
      <c r="N102" s="121"/>
      <c r="O102" s="211"/>
    </row>
    <row r="103" spans="2:15" ht="15.75" hidden="1" thickBot="1">
      <c r="B103" s="210"/>
      <c r="C103" s="272" t="s">
        <v>46</v>
      </c>
      <c r="D103" s="259"/>
      <c r="E103" s="121"/>
      <c r="F103" s="121"/>
      <c r="G103" s="119"/>
      <c r="H103" s="119"/>
      <c r="I103" s="119"/>
      <c r="J103" s="121"/>
      <c r="K103" s="121"/>
      <c r="L103" s="121"/>
      <c r="M103" s="121"/>
      <c r="N103" s="121"/>
      <c r="O103" s="211"/>
    </row>
    <row r="104" spans="2:15" ht="15" hidden="1" thickBot="1">
      <c r="B104" s="210"/>
      <c r="C104" s="243" t="s">
        <v>18</v>
      </c>
      <c r="D104" s="259"/>
      <c r="E104" s="156"/>
      <c r="F104" s="121"/>
      <c r="G104" s="243" t="s">
        <v>11</v>
      </c>
      <c r="H104" s="119"/>
      <c r="I104" s="160" t="s">
        <v>50</v>
      </c>
      <c r="J104" s="121"/>
      <c r="K104" s="121"/>
      <c r="L104" s="121"/>
      <c r="M104" s="121"/>
      <c r="N104" s="121"/>
      <c r="O104" s="211"/>
    </row>
    <row r="105" spans="2:15" ht="43.5" hidden="1" thickBot="1">
      <c r="B105" s="210"/>
      <c r="C105" s="343" t="s">
        <v>40</v>
      </c>
      <c r="D105" s="343"/>
      <c r="E105" s="342" t="s">
        <v>22</v>
      </c>
      <c r="F105" s="342"/>
      <c r="G105" s="261">
        <f>$G$57</f>
        <v>2015</v>
      </c>
      <c r="H105" s="262">
        <f>G105+1</f>
        <v>2016</v>
      </c>
      <c r="I105" s="262">
        <f>H105+1</f>
        <v>2017</v>
      </c>
      <c r="J105" s="262">
        <f>I105+1</f>
        <v>2018</v>
      </c>
      <c r="K105" s="262"/>
      <c r="L105" s="262"/>
      <c r="M105" s="263" t="s">
        <v>41</v>
      </c>
      <c r="N105" s="263" t="str">
        <f>CONCATENATE("Sum of Expenditures Prior to ",G$19)</f>
        <v>Sum of Expenditures Prior to 2015</v>
      </c>
      <c r="O105" s="211"/>
    </row>
    <row r="106" spans="2:15" ht="15" hidden="1" thickBot="1">
      <c r="B106" s="210"/>
      <c r="C106" s="273" t="s">
        <v>21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273" t="s">
        <v>25</v>
      </c>
      <c r="D107" s="27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273" t="s">
        <v>53</v>
      </c>
      <c r="D108" s="27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6" t="s">
        <v>55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4" t="s">
        <v>56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5" hidden="1" thickBot="1">
      <c r="B111" s="210"/>
      <c r="C111" s="346" t="s">
        <v>57</v>
      </c>
      <c r="D111" s="347"/>
      <c r="E111" s="153"/>
      <c r="F111" s="154"/>
      <c r="G111" s="155"/>
      <c r="H111" s="151"/>
      <c r="I111" s="152"/>
      <c r="J111" s="151"/>
      <c r="K111" s="151"/>
      <c r="L111" s="151"/>
      <c r="M111" s="151"/>
      <c r="N111" s="193"/>
      <c r="O111" s="211"/>
    </row>
    <row r="112" spans="2:15" ht="15" hidden="1" thickBot="1">
      <c r="B112" s="210"/>
      <c r="C112" s="348" t="s">
        <v>26</v>
      </c>
      <c r="D112" s="349"/>
      <c r="E112" s="153"/>
      <c r="F112" s="154"/>
      <c r="G112" s="155"/>
      <c r="H112" s="151"/>
      <c r="I112" s="152"/>
      <c r="J112" s="151"/>
      <c r="K112" s="151"/>
      <c r="L112" s="151"/>
      <c r="M112" s="151"/>
      <c r="N112" s="193"/>
      <c r="O112" s="211"/>
    </row>
    <row r="113" spans="2:15" ht="14.25" hidden="1">
      <c r="B113" s="210"/>
      <c r="C113" s="119"/>
      <c r="D113" s="119"/>
      <c r="E113" s="119"/>
      <c r="F113" s="119"/>
      <c r="G113" s="119"/>
      <c r="H113" s="119"/>
      <c r="I113" s="119"/>
      <c r="J113" s="121"/>
      <c r="K113" s="121"/>
      <c r="L113" s="121"/>
      <c r="M113" s="121"/>
      <c r="N113" s="121"/>
      <c r="O113" s="211"/>
    </row>
    <row r="114" spans="2:15" ht="13.5" hidden="1" thickBot="1">
      <c r="B114" s="210"/>
      <c r="C114" s="275" t="s">
        <v>47</v>
      </c>
      <c r="D114" s="235"/>
      <c r="E114" s="116"/>
      <c r="F114" s="116"/>
      <c r="G114" s="125"/>
      <c r="H114" s="125"/>
      <c r="I114" s="125"/>
      <c r="J114" s="116"/>
      <c r="K114" s="116"/>
      <c r="L114" s="116"/>
      <c r="M114" s="116"/>
      <c r="N114" s="116"/>
      <c r="O114" s="211"/>
    </row>
    <row r="115" spans="2:15" ht="15" hidden="1" thickBot="1">
      <c r="B115" s="210"/>
      <c r="C115" s="276" t="s">
        <v>18</v>
      </c>
      <c r="D115" s="235"/>
      <c r="E115" s="172"/>
      <c r="F115" s="116"/>
      <c r="G115" s="243" t="s">
        <v>11</v>
      </c>
      <c r="H115" s="125"/>
      <c r="I115" s="173" t="s">
        <v>50</v>
      </c>
      <c r="J115" s="116"/>
      <c r="K115" s="116"/>
      <c r="L115" s="116"/>
      <c r="M115" s="116"/>
      <c r="N115" s="116"/>
      <c r="O115" s="211"/>
    </row>
    <row r="116" spans="2:15" ht="43.5" hidden="1" thickBot="1">
      <c r="B116" s="210"/>
      <c r="C116" s="343" t="s">
        <v>40</v>
      </c>
      <c r="D116" s="343"/>
      <c r="E116" s="342" t="s">
        <v>22</v>
      </c>
      <c r="F116" s="342"/>
      <c r="G116" s="280">
        <f>$G$57</f>
        <v>2015</v>
      </c>
      <c r="H116" s="281">
        <f>G116+1</f>
        <v>2016</v>
      </c>
      <c r="I116" s="281">
        <f>H116+1</f>
        <v>2017</v>
      </c>
      <c r="J116" s="281">
        <f>I116+1</f>
        <v>2018</v>
      </c>
      <c r="K116" s="281"/>
      <c r="L116" s="281"/>
      <c r="M116" s="282" t="s">
        <v>41</v>
      </c>
      <c r="N116" s="263" t="str">
        <f>CONCATENATE("Sum of Expenditures Prior to ",G$19)</f>
        <v>Sum of Expenditures Prior to 2015</v>
      </c>
      <c r="O116" s="211"/>
    </row>
    <row r="117" spans="2:15" ht="15" hidden="1" thickBot="1">
      <c r="B117" s="210"/>
      <c r="C117" s="277" t="s">
        <v>21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277" t="s">
        <v>25</v>
      </c>
      <c r="D118" s="27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277" t="s">
        <v>53</v>
      </c>
      <c r="D119" s="27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2" t="s">
        <v>55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0" t="s">
        <v>56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5" hidden="1" thickBot="1">
      <c r="B122" s="210"/>
      <c r="C122" s="352" t="s">
        <v>57</v>
      </c>
      <c r="D122" s="353"/>
      <c r="E122" s="170"/>
      <c r="F122" s="171"/>
      <c r="G122" s="155"/>
      <c r="H122" s="151"/>
      <c r="I122" s="152"/>
      <c r="J122" s="151"/>
      <c r="K122" s="151"/>
      <c r="L122" s="151"/>
      <c r="M122" s="151"/>
      <c r="N122" s="193"/>
      <c r="O122" s="211"/>
    </row>
    <row r="123" spans="2:15" ht="15" hidden="1" thickBot="1">
      <c r="B123" s="210"/>
      <c r="C123" s="354" t="s">
        <v>26</v>
      </c>
      <c r="D123" s="355"/>
      <c r="E123" s="170"/>
      <c r="F123" s="171"/>
      <c r="G123" s="155"/>
      <c r="H123" s="151"/>
      <c r="I123" s="152"/>
      <c r="J123" s="151"/>
      <c r="K123" s="151"/>
      <c r="L123" s="151"/>
      <c r="M123" s="151"/>
      <c r="N123" s="193"/>
      <c r="O123" s="211"/>
    </row>
    <row r="124" spans="2:15" ht="13.5" hidden="1">
      <c r="B124" s="210"/>
      <c r="C124" s="279"/>
      <c r="D124" s="279"/>
      <c r="E124" s="116"/>
      <c r="F124" s="116"/>
      <c r="G124" s="125"/>
      <c r="H124" s="125"/>
      <c r="I124" s="125"/>
      <c r="J124" s="116"/>
      <c r="K124" s="116"/>
      <c r="L124" s="116"/>
      <c r="M124" s="116"/>
      <c r="N124" s="116"/>
      <c r="O124" s="211"/>
    </row>
    <row r="125" spans="2:15" ht="13.5" hidden="1" thickBot="1">
      <c r="B125" s="210"/>
      <c r="C125" s="275" t="s">
        <v>58</v>
      </c>
      <c r="D125" s="235"/>
      <c r="E125" s="116"/>
      <c r="F125" s="116"/>
      <c r="G125" s="125"/>
      <c r="H125" s="125"/>
      <c r="I125" s="125"/>
      <c r="J125" s="116"/>
      <c r="K125" s="116"/>
      <c r="L125" s="116"/>
      <c r="M125" s="116"/>
      <c r="N125" s="116"/>
      <c r="O125" s="211"/>
    </row>
    <row r="126" spans="2:15" ht="15" hidden="1" thickBot="1">
      <c r="B126" s="210"/>
      <c r="C126" s="276" t="s">
        <v>18</v>
      </c>
      <c r="D126" s="235"/>
      <c r="E126" s="172"/>
      <c r="F126" s="116"/>
      <c r="G126" s="243" t="s">
        <v>11</v>
      </c>
      <c r="H126" s="125"/>
      <c r="I126" s="173" t="s">
        <v>50</v>
      </c>
      <c r="J126" s="116"/>
      <c r="K126" s="116"/>
      <c r="L126" s="116"/>
      <c r="M126" s="116"/>
      <c r="N126" s="116"/>
      <c r="O126" s="211"/>
    </row>
    <row r="127" spans="2:15" ht="43.5" hidden="1" thickBot="1">
      <c r="B127" s="210"/>
      <c r="C127" s="343" t="s">
        <v>40</v>
      </c>
      <c r="D127" s="343"/>
      <c r="E127" s="342" t="s">
        <v>22</v>
      </c>
      <c r="F127" s="342"/>
      <c r="G127" s="280">
        <f>$G$57</f>
        <v>2015</v>
      </c>
      <c r="H127" s="281">
        <f>G127+1</f>
        <v>2016</v>
      </c>
      <c r="I127" s="281">
        <f>H127+1</f>
        <v>2017</v>
      </c>
      <c r="J127" s="281">
        <f>I127+1</f>
        <v>2018</v>
      </c>
      <c r="K127" s="281"/>
      <c r="L127" s="281"/>
      <c r="M127" s="282" t="s">
        <v>41</v>
      </c>
      <c r="N127" s="263" t="str">
        <f>CONCATENATE("Sum of Expenditures Prior to ",G$19)</f>
        <v>Sum of Expenditures Prior to 2015</v>
      </c>
      <c r="O127" s="211"/>
    </row>
    <row r="128" spans="2:15" ht="15" hidden="1" thickBot="1">
      <c r="B128" s="210"/>
      <c r="C128" s="277" t="s">
        <v>21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277" t="s">
        <v>25</v>
      </c>
      <c r="D129" s="27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277" t="s">
        <v>53</v>
      </c>
      <c r="D130" s="27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2" t="s">
        <v>55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0" t="s">
        <v>56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5" hidden="1" thickBot="1">
      <c r="B133" s="210"/>
      <c r="C133" s="352" t="s">
        <v>57</v>
      </c>
      <c r="D133" s="353"/>
      <c r="E133" s="170"/>
      <c r="F133" s="171"/>
      <c r="G133" s="155"/>
      <c r="H133" s="151"/>
      <c r="I133" s="152"/>
      <c r="J133" s="151"/>
      <c r="K133" s="151"/>
      <c r="L133" s="151"/>
      <c r="M133" s="151"/>
      <c r="N133" s="193"/>
      <c r="O133" s="211"/>
    </row>
    <row r="134" spans="2:15" ht="15" hidden="1" thickBot="1">
      <c r="B134" s="210"/>
      <c r="C134" s="354" t="s">
        <v>26</v>
      </c>
      <c r="D134" s="355"/>
      <c r="E134" s="170"/>
      <c r="F134" s="171"/>
      <c r="G134" s="155"/>
      <c r="H134" s="151"/>
      <c r="I134" s="152"/>
      <c r="J134" s="151"/>
      <c r="K134" s="151"/>
      <c r="L134" s="151"/>
      <c r="M134" s="151"/>
      <c r="N134" s="193"/>
      <c r="O134" s="211"/>
    </row>
    <row r="135" spans="2:15" ht="13.5" hidden="1">
      <c r="B135" s="210"/>
      <c r="C135" s="279"/>
      <c r="D135" s="279"/>
      <c r="E135" s="116"/>
      <c r="F135" s="116"/>
      <c r="G135" s="125"/>
      <c r="H135" s="125"/>
      <c r="I135" s="125"/>
      <c r="J135" s="116"/>
      <c r="K135" s="116"/>
      <c r="L135" s="116"/>
      <c r="M135" s="116"/>
      <c r="N135" s="116"/>
      <c r="O135" s="211"/>
    </row>
    <row r="136" spans="2:15" ht="13.5" hidden="1" thickBot="1">
      <c r="B136" s="210"/>
      <c r="C136" s="275" t="s">
        <v>59</v>
      </c>
      <c r="D136" s="235"/>
      <c r="E136" s="116"/>
      <c r="F136" s="116"/>
      <c r="G136" s="125"/>
      <c r="H136" s="125"/>
      <c r="I136" s="125"/>
      <c r="J136" s="116"/>
      <c r="K136" s="116"/>
      <c r="L136" s="116"/>
      <c r="M136" s="116"/>
      <c r="N136" s="116"/>
      <c r="O136" s="211"/>
    </row>
    <row r="137" spans="2:15" ht="15" hidden="1" thickBot="1">
      <c r="B137" s="210"/>
      <c r="C137" s="276" t="s">
        <v>18</v>
      </c>
      <c r="D137" s="235"/>
      <c r="E137" s="172"/>
      <c r="F137" s="116"/>
      <c r="G137" s="243" t="s">
        <v>11</v>
      </c>
      <c r="H137" s="125"/>
      <c r="I137" s="173" t="s">
        <v>50</v>
      </c>
      <c r="J137" s="116"/>
      <c r="K137" s="116"/>
      <c r="L137" s="116"/>
      <c r="M137" s="116"/>
      <c r="N137" s="116"/>
      <c r="O137" s="211"/>
    </row>
    <row r="138" spans="2:15" ht="43.5" hidden="1" thickBot="1">
      <c r="B138" s="210"/>
      <c r="C138" s="343" t="s">
        <v>40</v>
      </c>
      <c r="D138" s="343"/>
      <c r="E138" s="342" t="s">
        <v>22</v>
      </c>
      <c r="F138" s="342"/>
      <c r="G138" s="280">
        <f>$G$57</f>
        <v>2015</v>
      </c>
      <c r="H138" s="281">
        <f>G138+1</f>
        <v>2016</v>
      </c>
      <c r="I138" s="281">
        <f>H138+1</f>
        <v>2017</v>
      </c>
      <c r="J138" s="281">
        <f>I138+1</f>
        <v>2018</v>
      </c>
      <c r="K138" s="281"/>
      <c r="L138" s="281"/>
      <c r="M138" s="282" t="s">
        <v>41</v>
      </c>
      <c r="N138" s="263" t="str">
        <f>CONCATENATE("Sum of Expenditures Prior to ",G$19)</f>
        <v>Sum of Expenditures Prior to 2015</v>
      </c>
      <c r="O138" s="211"/>
    </row>
    <row r="139" spans="2:15" ht="15" hidden="1" thickBot="1">
      <c r="B139" s="210"/>
      <c r="C139" s="277" t="s">
        <v>21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277" t="s">
        <v>25</v>
      </c>
      <c r="D140" s="27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277" t="s">
        <v>53</v>
      </c>
      <c r="D141" s="27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2" t="s">
        <v>55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0" t="s">
        <v>56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hidden="1" thickBot="1">
      <c r="B144" s="210"/>
      <c r="C144" s="352" t="s">
        <v>57</v>
      </c>
      <c r="D144" s="353"/>
      <c r="E144" s="170"/>
      <c r="F144" s="171"/>
      <c r="G144" s="155"/>
      <c r="H144" s="151"/>
      <c r="I144" s="152"/>
      <c r="J144" s="151"/>
      <c r="K144" s="151"/>
      <c r="L144" s="151"/>
      <c r="M144" s="151"/>
      <c r="N144" s="193"/>
      <c r="O144" s="211"/>
    </row>
    <row r="145" spans="2:15" ht="15" hidden="1" thickBot="1">
      <c r="B145" s="210"/>
      <c r="C145" s="354" t="s">
        <v>26</v>
      </c>
      <c r="D145" s="355"/>
      <c r="E145" s="170"/>
      <c r="F145" s="171"/>
      <c r="G145" s="155"/>
      <c r="H145" s="151"/>
      <c r="I145" s="152"/>
      <c r="J145" s="151"/>
      <c r="K145" s="151"/>
      <c r="L145" s="151"/>
      <c r="M145" s="151"/>
      <c r="N145" s="193"/>
      <c r="O145" s="211"/>
    </row>
    <row r="146" spans="2:15" ht="14.25" thickBot="1">
      <c r="B146" s="217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218"/>
    </row>
    <row r="147" spans="3:9" ht="12.75" customHeight="1" thickBot="1" thickTop="1">
      <c r="C147" s="108"/>
      <c r="D147" s="108"/>
      <c r="E147" s="108"/>
      <c r="F147" s="108"/>
      <c r="G147" s="108"/>
      <c r="H147" s="108"/>
      <c r="I147" s="108"/>
    </row>
    <row r="148" spans="2:15" ht="18.75" thickTop="1">
      <c r="B148" s="208"/>
      <c r="C148" s="126" t="s">
        <v>96</v>
      </c>
      <c r="D148" s="127"/>
      <c r="E148" s="127"/>
      <c r="F148" s="127"/>
      <c r="G148" s="127"/>
      <c r="H148" s="127"/>
      <c r="I148" s="127"/>
      <c r="J148" s="115"/>
      <c r="K148" s="115"/>
      <c r="L148" s="115"/>
      <c r="M148" s="115"/>
      <c r="N148" s="115"/>
      <c r="O148" s="209"/>
    </row>
    <row r="149" spans="2:15" ht="11.25" customHeight="1">
      <c r="B149" s="210"/>
      <c r="C149" s="129"/>
      <c r="D149" s="125"/>
      <c r="E149" s="125"/>
      <c r="F149" s="125"/>
      <c r="G149" s="125"/>
      <c r="H149" s="125"/>
      <c r="I149" s="125"/>
      <c r="J149" s="116"/>
      <c r="K149" s="116"/>
      <c r="L149" s="116"/>
      <c r="M149" s="116"/>
      <c r="N149" s="116"/>
      <c r="O149" s="211"/>
    </row>
    <row r="150" spans="2:17" ht="46.5" customHeight="1">
      <c r="B150" s="210"/>
      <c r="C150" s="361" t="s">
        <v>100</v>
      </c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179"/>
      <c r="O150" s="224"/>
      <c r="P150" s="225"/>
      <c r="Q150" s="225"/>
    </row>
    <row r="151" spans="2:17" ht="12.75" customHeight="1">
      <c r="B151" s="210"/>
      <c r="C151" s="361" t="s">
        <v>132</v>
      </c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179"/>
      <c r="O151" s="224"/>
      <c r="P151" s="225"/>
      <c r="Q151" s="225"/>
    </row>
    <row r="152" spans="2:15" ht="15" thickBot="1">
      <c r="B152" s="210"/>
      <c r="C152" s="119"/>
      <c r="D152" s="119"/>
      <c r="E152" s="119"/>
      <c r="F152" s="119"/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5" thickBot="1">
      <c r="B153" s="210"/>
      <c r="C153" s="243" t="s">
        <v>105</v>
      </c>
      <c r="D153" s="119"/>
      <c r="E153" s="119"/>
      <c r="F153" s="161" t="s">
        <v>43</v>
      </c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5" thickBot="1">
      <c r="B154" s="210"/>
      <c r="C154" s="243" t="s">
        <v>124</v>
      </c>
      <c r="D154" s="119"/>
      <c r="E154" s="119"/>
      <c r="F154" s="161" t="s">
        <v>44</v>
      </c>
      <c r="G154" s="119"/>
      <c r="H154" s="119"/>
      <c r="I154" s="119"/>
      <c r="J154" s="121"/>
      <c r="K154" s="121"/>
      <c r="L154" s="121"/>
      <c r="M154" s="121"/>
      <c r="N154" s="121"/>
      <c r="O154" s="211"/>
    </row>
    <row r="155" spans="2:15" ht="14.25" customHeight="1">
      <c r="B155" s="210"/>
      <c r="C155" s="119"/>
      <c r="D155" s="119"/>
      <c r="E155" s="119"/>
      <c r="F155" s="119"/>
      <c r="G155" s="119"/>
      <c r="H155" s="119"/>
      <c r="I155" s="119"/>
      <c r="J155" s="121"/>
      <c r="K155" s="121"/>
      <c r="L155" s="121"/>
      <c r="M155" s="121"/>
      <c r="N155" s="121"/>
      <c r="O155" s="211"/>
    </row>
    <row r="156" spans="2:15" ht="14.25" customHeight="1">
      <c r="B156" s="210"/>
      <c r="C156" s="119"/>
      <c r="D156" s="119"/>
      <c r="E156" s="119"/>
      <c r="F156" s="119"/>
      <c r="G156" s="119"/>
      <c r="H156" s="119"/>
      <c r="I156" s="119"/>
      <c r="J156" s="288" t="s">
        <v>131</v>
      </c>
      <c r="K156" s="288"/>
      <c r="L156" s="288"/>
      <c r="M156" s="121"/>
      <c r="N156" s="121"/>
      <c r="O156" s="211"/>
    </row>
    <row r="157" spans="2:15" ht="14.25">
      <c r="B157" s="210"/>
      <c r="C157" s="373" t="s">
        <v>18</v>
      </c>
      <c r="D157" s="373" t="s">
        <v>39</v>
      </c>
      <c r="E157" s="383" t="s">
        <v>23</v>
      </c>
      <c r="F157" s="383"/>
      <c r="G157" s="283">
        <f>G83</f>
        <v>2015</v>
      </c>
      <c r="H157" s="284">
        <f>IF(OR(G19=2013,G19=2015,G19=2017,G19=2019),G19+1,"NA")</f>
        <v>2016</v>
      </c>
      <c r="I157" s="284"/>
      <c r="J157" s="288" t="s">
        <v>129</v>
      </c>
      <c r="K157" s="288"/>
      <c r="L157" s="288"/>
      <c r="M157" s="121"/>
      <c r="N157" s="121"/>
      <c r="O157" s="211"/>
    </row>
    <row r="158" spans="2:15" ht="29.25" thickBot="1">
      <c r="B158" s="210"/>
      <c r="C158" s="342"/>
      <c r="D158" s="342"/>
      <c r="E158" s="384"/>
      <c r="F158" s="384"/>
      <c r="G158" s="285" t="s">
        <v>24</v>
      </c>
      <c r="H158" s="285" t="str">
        <f>IF(H157="NA"," ","Allocation Change")</f>
        <v>Allocation Change</v>
      </c>
      <c r="I158" s="285"/>
      <c r="J158" s="289" t="s">
        <v>130</v>
      </c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53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5" hidden="1" thickBot="1">
      <c r="B163" s="210"/>
      <c r="C163" s="156"/>
      <c r="D163" s="160" t="s">
        <v>50</v>
      </c>
      <c r="E163" s="162"/>
      <c r="F163" s="154"/>
      <c r="G163" s="163"/>
      <c r="H163" s="163"/>
      <c r="I163" s="163"/>
      <c r="J163" s="163"/>
      <c r="K163" s="307"/>
      <c r="L163" s="307"/>
      <c r="M163" s="121"/>
      <c r="N163" s="121"/>
      <c r="O163" s="211"/>
    </row>
    <row r="164" spans="2:15" ht="15" hidden="1" thickBot="1">
      <c r="B164" s="210"/>
      <c r="C164" s="156"/>
      <c r="D164" s="160" t="s">
        <v>50</v>
      </c>
      <c r="E164" s="162"/>
      <c r="F164" s="154"/>
      <c r="G164" s="163"/>
      <c r="H164" s="163"/>
      <c r="I164" s="163"/>
      <c r="J164" s="163"/>
      <c r="K164" s="307"/>
      <c r="L164" s="307"/>
      <c r="M164" s="121"/>
      <c r="N164" s="121"/>
      <c r="O164" s="211"/>
    </row>
    <row r="165" spans="2:15" ht="13.5" thickBot="1">
      <c r="B165" s="217"/>
      <c r="C165" s="123"/>
      <c r="D165" s="123"/>
      <c r="E165" s="123"/>
      <c r="F165" s="123"/>
      <c r="G165" s="123"/>
      <c r="H165" s="123"/>
      <c r="I165" s="123"/>
      <c r="J165" s="124"/>
      <c r="K165" s="124"/>
      <c r="L165" s="124"/>
      <c r="M165" s="124"/>
      <c r="N165" s="124"/>
      <c r="O165" s="218"/>
    </row>
    <row r="166" spans="3:9" ht="19.5" thickBot="1" thickTop="1">
      <c r="C166" s="109"/>
      <c r="D166" s="108"/>
      <c r="E166" s="108"/>
      <c r="F166" s="108"/>
      <c r="G166" s="108"/>
      <c r="H166" s="108"/>
      <c r="I166" s="108"/>
    </row>
    <row r="167" spans="2:15" ht="19.5" thickBot="1" thickTop="1">
      <c r="B167" s="208"/>
      <c r="C167" s="126" t="s">
        <v>101</v>
      </c>
      <c r="D167" s="127"/>
      <c r="E167" s="127"/>
      <c r="F167" s="127"/>
      <c r="G167" s="127"/>
      <c r="H167" s="127"/>
      <c r="I167" s="127"/>
      <c r="J167" s="115"/>
      <c r="K167" s="115"/>
      <c r="L167" s="115"/>
      <c r="M167" s="115"/>
      <c r="N167" s="115"/>
      <c r="O167" s="209"/>
    </row>
    <row r="168" spans="2:15" ht="15" customHeight="1" thickBot="1">
      <c r="B168" s="210"/>
      <c r="C168" s="243" t="s">
        <v>120</v>
      </c>
      <c r="D168" s="125"/>
      <c r="E168" s="125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121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108</v>
      </c>
      <c r="D170" s="119"/>
      <c r="E170" s="119"/>
      <c r="F170" s="161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107</v>
      </c>
      <c r="D171" s="119"/>
      <c r="E171" s="119"/>
      <c r="F171" s="161" t="s">
        <v>44</v>
      </c>
      <c r="G171" s="125"/>
      <c r="H171" s="125"/>
      <c r="I171" s="125"/>
      <c r="J171" s="116"/>
      <c r="K171" s="116"/>
      <c r="L171" s="116"/>
      <c r="M171" s="116"/>
      <c r="N171" s="116"/>
      <c r="O171" s="211"/>
    </row>
    <row r="172" spans="2:15" ht="15" customHeight="1" thickBot="1">
      <c r="B172" s="210"/>
      <c r="C172" s="243" t="s">
        <v>109</v>
      </c>
      <c r="D172" s="119"/>
      <c r="E172" s="119"/>
      <c r="F172" s="194" t="s">
        <v>44</v>
      </c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5" customHeight="1" thickBot="1">
      <c r="B173" s="210"/>
      <c r="C173" s="243" t="s">
        <v>106</v>
      </c>
      <c r="D173" s="125"/>
      <c r="E173" s="125"/>
      <c r="F173" s="386" t="s">
        <v>181</v>
      </c>
      <c r="G173" s="387"/>
      <c r="H173" s="387"/>
      <c r="I173" s="387"/>
      <c r="J173" s="387"/>
      <c r="K173" s="387"/>
      <c r="L173" s="387"/>
      <c r="M173" s="387"/>
      <c r="N173" s="388"/>
      <c r="O173" s="211"/>
    </row>
    <row r="174" spans="2:15" ht="15" customHeight="1">
      <c r="B174" s="210"/>
      <c r="C174" s="129"/>
      <c r="D174" s="125"/>
      <c r="E174" s="125"/>
      <c r="F174" s="125"/>
      <c r="G174" s="125"/>
      <c r="H174" s="125"/>
      <c r="I174" s="125"/>
      <c r="J174" s="116"/>
      <c r="K174" s="116"/>
      <c r="L174" s="116"/>
      <c r="M174" s="116"/>
      <c r="N174" s="116"/>
      <c r="O174" s="211"/>
    </row>
    <row r="175" spans="2:15" ht="135.75" customHeight="1" thickBot="1">
      <c r="B175" s="210"/>
      <c r="C175" s="361" t="s">
        <v>151</v>
      </c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179"/>
      <c r="O175" s="224"/>
    </row>
    <row r="176" spans="2:15" ht="34.5" customHeight="1" thickBot="1">
      <c r="B176" s="210"/>
      <c r="C176" s="389" t="s">
        <v>170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92" t="s">
        <v>171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34.5" customHeight="1" thickBot="1">
      <c r="B178" s="210"/>
      <c r="C178" s="392" t="s">
        <v>176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4"/>
      <c r="O178" s="224"/>
    </row>
    <row r="179" spans="2:15" ht="34.5" customHeight="1" thickBot="1">
      <c r="B179" s="210"/>
      <c r="C179" s="392" t="s">
        <v>182</v>
      </c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4"/>
      <c r="O179" s="224"/>
    </row>
    <row r="180" spans="2:15" ht="19.5" customHeight="1">
      <c r="B180" s="210"/>
      <c r="C180" s="129"/>
      <c r="D180" s="125"/>
      <c r="E180" s="125"/>
      <c r="F180" s="125"/>
      <c r="G180" s="125"/>
      <c r="H180" s="125"/>
      <c r="I180" s="125"/>
      <c r="J180" s="116"/>
      <c r="K180" s="116"/>
      <c r="L180" s="116"/>
      <c r="M180" s="116"/>
      <c r="N180" s="116"/>
      <c r="O180" s="211"/>
    </row>
    <row r="181" spans="2:15" ht="18.75" customHeight="1">
      <c r="B181" s="210"/>
      <c r="C181" s="361" t="s">
        <v>152</v>
      </c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116"/>
      <c r="O181" s="211"/>
    </row>
    <row r="182" spans="2:15" ht="15" thickBot="1">
      <c r="B182" s="217"/>
      <c r="C182" s="134"/>
      <c r="D182" s="134"/>
      <c r="E182" s="134"/>
      <c r="F182" s="134"/>
      <c r="G182" s="134"/>
      <c r="H182" s="134"/>
      <c r="I182" s="134"/>
      <c r="J182" s="135"/>
      <c r="K182" s="135"/>
      <c r="L182" s="135"/>
      <c r="M182" s="135"/>
      <c r="N182" s="135"/>
      <c r="O182" s="218"/>
    </row>
    <row r="183" spans="3:9" ht="13.5" thickTop="1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9" ht="12.75">
      <c r="C196" s="108"/>
      <c r="D196" s="108"/>
      <c r="E196" s="108"/>
      <c r="F196" s="108"/>
      <c r="G196" s="108"/>
      <c r="H196" s="108"/>
      <c r="I196" s="108"/>
    </row>
    <row r="197" spans="3:17" ht="12.75">
      <c r="C197" s="227" t="s">
        <v>122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8" t="str">
        <f>IF(F169="N","The transaction is not backed by new revenue. ","The transaction is backed by new revenue. ")</f>
        <v xml:space="preserve">The transaction is not backed by new revenue.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IF(F169="N","",IF(F170="N","The new revenue does not include grant revenue. ","The new revenue includes grant revenue. "))</f>
        <v/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7" t="str">
        <f>IF(F169="N"," ",IF(F170="N"," ",IF(F171="N","The grant has not been awarded. ","The grant has been awarded. ")))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8" t="str">
        <f>IF(F169="N"," ",IF(F172="N","The new revenue has not been received. ","The new revenue has been received.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327" t="str">
        <f>IF(F169="N"," ",IF(F172="N",F173," "))</f>
        <v xml:space="preserve"> 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27" t="s">
        <v>110</v>
      </c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1.25" customHeight="1"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  <c r="Q204" s="385"/>
    </row>
    <row r="205" spans="3:17" ht="12.75">
      <c r="C205" s="228"/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 t="str">
        <f>G29</f>
        <v>1114791</v>
      </c>
      <c r="D206" s="227" t="s">
        <v>43</v>
      </c>
      <c r="E206" s="228" t="str">
        <f>IF(D52="Y",CONCATENATE(F52," in fund balance is being used to cover indicated expenditures.  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 t="str">
        <f>H29</f>
        <v>1046360</v>
      </c>
      <c r="D207" s="227" t="s">
        <v>44</v>
      </c>
      <c r="E207" s="228" t="str">
        <f>IF(D54="Y",CONCATENATE(F54," in reallocated grant funding is being used to cover indicated expenditures."),"")</f>
        <v/>
      </c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I29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I30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G30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>
        <f>H30</f>
        <v>0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I31</f>
        <v>NA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 t="str">
        <f>J31</f>
        <v xml:space="preserve"> </v>
      </c>
      <c r="D213" s="228"/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1"/>
      <c r="D214" s="227"/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ht="12.75">
      <c r="C215" s="230"/>
      <c r="D215" s="227" t="s">
        <v>48</v>
      </c>
      <c r="E215" s="228"/>
      <c r="F215" s="228"/>
      <c r="G215" s="228"/>
      <c r="H215" s="228"/>
      <c r="I215" s="228"/>
      <c r="J215" s="229"/>
      <c r="K215" s="229"/>
      <c r="L215" s="229"/>
      <c r="M215" s="229"/>
      <c r="N215" s="229"/>
      <c r="O215" s="229"/>
      <c r="P215" s="229"/>
      <c r="Q215" s="229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226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spans="3:9" ht="12.75">
      <c r="C344" s="108"/>
      <c r="D344" s="108"/>
      <c r="E344" s="108"/>
      <c r="F344" s="108"/>
      <c r="G344" s="108"/>
      <c r="H344" s="108"/>
      <c r="I344" s="108"/>
    </row>
  </sheetData>
  <mergeCells count="82">
    <mergeCell ref="C204:Q204"/>
    <mergeCell ref="F173:N173"/>
    <mergeCell ref="C176:N176"/>
    <mergeCell ref="C181:M181"/>
    <mergeCell ref="C177:N177"/>
    <mergeCell ref="C178:N178"/>
    <mergeCell ref="C179:N179"/>
    <mergeCell ref="C175:M175"/>
    <mergeCell ref="E157:F158"/>
    <mergeCell ref="C127:D127"/>
    <mergeCell ref="E127:F127"/>
    <mergeCell ref="C131:D131"/>
    <mergeCell ref="C132:D132"/>
    <mergeCell ref="C133:D133"/>
    <mergeCell ref="C134:D134"/>
    <mergeCell ref="C138:D138"/>
    <mergeCell ref="E138:F138"/>
    <mergeCell ref="C142:D142"/>
    <mergeCell ref="C157:C158"/>
    <mergeCell ref="C143:D143"/>
    <mergeCell ref="C144:D144"/>
    <mergeCell ref="C145:D145"/>
    <mergeCell ref="C151:M151"/>
    <mergeCell ref="C2:M2"/>
    <mergeCell ref="C71:F71"/>
    <mergeCell ref="C94:D94"/>
    <mergeCell ref="E94:F94"/>
    <mergeCell ref="C98:D98"/>
    <mergeCell ref="G20:I20"/>
    <mergeCell ref="E79:M79"/>
    <mergeCell ref="C87:D87"/>
    <mergeCell ref="C88:D88"/>
    <mergeCell ref="C89:D89"/>
    <mergeCell ref="C90:D90"/>
    <mergeCell ref="C36:M36"/>
    <mergeCell ref="E57:F57"/>
    <mergeCell ref="D11:F11"/>
    <mergeCell ref="D12:F12"/>
    <mergeCell ref="D13:F13"/>
    <mergeCell ref="D14:F14"/>
    <mergeCell ref="D15:F15"/>
    <mergeCell ref="D157:D158"/>
    <mergeCell ref="C150:M150"/>
    <mergeCell ref="D16:E16"/>
    <mergeCell ref="C77:D77"/>
    <mergeCell ref="C78:D78"/>
    <mergeCell ref="C79:D79"/>
    <mergeCell ref="E73:M73"/>
    <mergeCell ref="E74:M74"/>
    <mergeCell ref="E77:M77"/>
    <mergeCell ref="E75:M75"/>
    <mergeCell ref="E76:M76"/>
    <mergeCell ref="D19:F19"/>
    <mergeCell ref="D40:F40"/>
    <mergeCell ref="D41:F41"/>
    <mergeCell ref="D17:F17"/>
    <mergeCell ref="E58:F58"/>
    <mergeCell ref="E78:M78"/>
    <mergeCell ref="D18:F18"/>
    <mergeCell ref="D43:I43"/>
    <mergeCell ref="C48:M48"/>
    <mergeCell ref="C70:M70"/>
    <mergeCell ref="C76:D76"/>
    <mergeCell ref="D39:F39"/>
    <mergeCell ref="E61:F61"/>
    <mergeCell ref="C121:D121"/>
    <mergeCell ref="C122:D122"/>
    <mergeCell ref="C123:D123"/>
    <mergeCell ref="E105:F105"/>
    <mergeCell ref="C105:D105"/>
    <mergeCell ref="C120:D120"/>
    <mergeCell ref="C116:D116"/>
    <mergeCell ref="E116:F116"/>
    <mergeCell ref="E83:F83"/>
    <mergeCell ref="C83:D83"/>
    <mergeCell ref="C99:D99"/>
    <mergeCell ref="C111:D111"/>
    <mergeCell ref="C112:D112"/>
    <mergeCell ref="C109:D109"/>
    <mergeCell ref="C110:D110"/>
    <mergeCell ref="C100:D100"/>
    <mergeCell ref="C101:D101"/>
  </mergeCells>
  <dataValidations count="3">
    <dataValidation type="list" allowBlank="1" showInputMessage="1" showErrorMessage="1" sqref="D54 D52 F153:F154 F168:F172 G39">
      <formula1>$D$206:$D$207</formula1>
    </dataValidation>
    <dataValidation type="list" allowBlank="1" showInputMessage="1" showErrorMessage="1" sqref="D159:D164 D58:D65 I104 I93 I82 I126 I115 I137">
      <formula1>$C$206:$C$221</formula1>
    </dataValidation>
    <dataValidation type="list" allowBlank="1" showInputMessage="1" showErrorMessage="1" sqref="C159:C164 E126 E104 E137 E82 E93 E115 C58:C6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showGridLines="0"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0" ht="3" customHeight="1" thickBot="1" thickTop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19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0" ht="13.5">
      <c r="A6" s="416" t="s">
        <v>0</v>
      </c>
      <c r="B6" s="417"/>
      <c r="C6" s="415" t="str">
        <f>IF('2a.  Simple Form Data Entry'!G11="","   ",'2a.  Simple Form Data Entry'!G11)</f>
        <v>Sale of 2 Parcels to City of Issaquah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21" t="s">
        <v>148</v>
      </c>
      <c r="B7" s="412"/>
      <c r="C7" s="422" t="str">
        <f>IF('2a.  Simple Form Data Entry'!G12="","   ",'2a.  Simple Form Data Entry'!G12)</f>
        <v>DOT/Roads; DES/FMD/Real Estate Svcs</v>
      </c>
      <c r="D7" s="422"/>
      <c r="E7" s="422"/>
      <c r="F7" s="422"/>
      <c r="G7" s="422"/>
      <c r="H7" s="422"/>
      <c r="I7" s="422"/>
      <c r="J7" s="422"/>
      <c r="L7" s="102" t="s">
        <v>27</v>
      </c>
      <c r="M7" s="102"/>
      <c r="P7" s="73"/>
      <c r="Q7" s="73"/>
      <c r="R7" s="320" t="str">
        <f>'2a.  Simple Form Data Entry'!G18</f>
        <v>See Notes</v>
      </c>
      <c r="S7" s="54"/>
      <c r="T7" s="11"/>
    </row>
    <row r="8" spans="1:24" ht="13.5" customHeight="1">
      <c r="A8" s="413" t="s">
        <v>2</v>
      </c>
      <c r="B8" s="414"/>
      <c r="C8" s="292" t="str">
        <f>IF('2a.  Simple Form Data Entry'!G15="","   ",'2a.  Simple Form Data Entry'!G15)</f>
        <v>Carolyn Mock/Leo Griffin</v>
      </c>
      <c r="E8" s="292"/>
      <c r="F8" s="414" t="s">
        <v>8</v>
      </c>
      <c r="G8" s="414"/>
      <c r="H8" s="329" t="str">
        <f>IF('2a.  Simple Form Data Entry'!G15=""," ",'2a.  Simple Form Data Entry'!G16)</f>
        <v>6/3/2016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13" t="s">
        <v>3</v>
      </c>
      <c r="B9" s="414"/>
      <c r="C9" s="295" t="s">
        <v>185</v>
      </c>
      <c r="D9" s="292"/>
      <c r="E9" s="292"/>
      <c r="F9" s="414" t="s">
        <v>13</v>
      </c>
      <c r="G9" s="414"/>
      <c r="H9" s="477" t="s">
        <v>186</v>
      </c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147</v>
      </c>
      <c r="B10" s="331"/>
      <c r="C10" s="431" t="str">
        <f>IF('2a.  Simple Form Data Entry'!G10=""," ",'2a.  Simple Form Data Entry'!G10)</f>
        <v>Sale of 2 parcels to City of Issaquah:  Issaquah Pit APN 272406-9008 and SE Newport Way APN 292406-9125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0" ht="13.5" thickBot="1">
      <c r="A11" s="332"/>
      <c r="B11" s="3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0" t="s">
        <v>141</v>
      </c>
      <c r="B17" s="430"/>
      <c r="C17" s="430"/>
      <c r="D17" s="430"/>
      <c r="E17" s="427" t="str">
        <f>IF('2a.  Simple Form Data Entry'!G39="N","NA",'2a.  Simple Form Data Entry'!G40)</f>
        <v>NA</v>
      </c>
      <c r="F17" s="428"/>
      <c r="G17" s="429"/>
      <c r="H17" s="467" t="s">
        <v>149</v>
      </c>
      <c r="I17" s="468"/>
      <c r="J17" s="468"/>
      <c r="K17" s="468"/>
      <c r="L17" s="468"/>
      <c r="M17" s="468"/>
      <c r="N17" s="310"/>
      <c r="O17" s="464" t="str">
        <f>IF('2a.  Simple Form Data Entry'!G39="N","NA",'2a.  Simple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DOT/Roads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0736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3850</v>
      </c>
      <c r="G25" s="90" t="str">
        <f>IF(A25="","   ",'2a.  Simple Form Data Entry'!D58)</f>
        <v>1114791</v>
      </c>
      <c r="H25" s="196" t="str">
        <f>IF('2a.  Simple Form Data Entry'!E58="","   ",'2a.  Simple Form Data Entry'!E58)</f>
        <v>39512 Sale of Land - Issaquah Pit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714517.08</v>
      </c>
      <c r="L25" s="80">
        <f>J25+K25</f>
        <v>714517.08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2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2">P25+Q25</f>
        <v>0</v>
      </c>
      <c r="S25" s="91">
        <f>'2a.  Simple Form Data Entry'!M58</f>
        <v>0</v>
      </c>
      <c r="T25" s="11"/>
    </row>
    <row r="26" spans="1:20" ht="13.5">
      <c r="A26" s="88" t="str">
        <f>IF('2a.  Simple Form Data Entry'!C59="","   ",'2a.  Simple Form Data Entry'!C59)</f>
        <v>DES/FMD/RES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196" t="str">
        <f>IF('2a.  Simple Form Data Entry'!E59="","   ",'2a.  Simple Form Data Entry'!E59)</f>
        <v>34187 Costs Real Property Sales - Issaquah Pit</v>
      </c>
      <c r="I26" s="80">
        <f>'2a.  Simple Form Data Entry'!N61</f>
        <v>0</v>
      </c>
      <c r="J26" s="80">
        <f>'2a.  Simple Form Data Entry'!G59</f>
        <v>0</v>
      </c>
      <c r="K26" s="80">
        <f>'2a.  Simple Form Data Entry'!H59</f>
        <v>35482.92</v>
      </c>
      <c r="L26" s="80">
        <f aca="true" t="shared" si="2" ref="L26:L32">J26+K26</f>
        <v>35482.92</v>
      </c>
      <c r="M26" s="77">
        <f>'2a.  Simple Form Data Entry'!I61</f>
        <v>0</v>
      </c>
      <c r="N26" s="77">
        <f>'2a.  Simple Form Data Entry'!J61</f>
        <v>0</v>
      </c>
      <c r="O26" s="80">
        <f t="shared" si="0"/>
        <v>0</v>
      </c>
      <c r="P26" s="77">
        <f>'2a.  Simple Form Data Entry'!K61</f>
        <v>0</v>
      </c>
      <c r="Q26" s="77">
        <f>'2a.  Simple Form Data Entry'!L61</f>
        <v>0</v>
      </c>
      <c r="R26" s="80">
        <f t="shared" si="1"/>
        <v>0</v>
      </c>
      <c r="S26" s="87">
        <f>'2a.  Simple Form Data Entry'!M61</f>
        <v>0</v>
      </c>
      <c r="T26" s="11"/>
    </row>
    <row r="27" spans="1:20" ht="13.5">
      <c r="A27" s="88" t="str">
        <f>IF('2a.  Simple Form Data Entry'!C60="","   ",'2a.  Simple Form Data Entry'!C60)</f>
        <v>DES/FMD/RES</v>
      </c>
      <c r="B27" s="75"/>
      <c r="C27" s="7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>A44000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>0440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>0010</v>
      </c>
      <c r="G27" s="90" t="str">
        <f>IF(A27="","   ",'2a.  Simple Form Data Entry'!D60)</f>
        <v>1046360</v>
      </c>
      <c r="H27" s="196" t="str">
        <f>IF('2a.  Simple Form Data Entry'!E60="","   ",'2a.  Simple Form Data Entry'!E60)</f>
        <v>39512 Sale of Land - SE Newport Way</v>
      </c>
      <c r="I27" s="80"/>
      <c r="J27" s="80">
        <f>'2a.  Simple Form Data Entry'!G60</f>
        <v>0</v>
      </c>
      <c r="K27" s="80">
        <f>'2a.  Simple Form Data Entry'!H60</f>
        <v>160791.35</v>
      </c>
      <c r="L27" s="80">
        <f t="shared" si="2"/>
        <v>160791.35</v>
      </c>
      <c r="M27" s="77"/>
      <c r="N27" s="77"/>
      <c r="O27" s="80">
        <f aca="true" t="shared" si="3" ref="O27">M27+N27</f>
        <v>0</v>
      </c>
      <c r="P27" s="77">
        <f>'2a.  Simple Form Data Entry'!K62</f>
        <v>0</v>
      </c>
      <c r="Q27" s="77">
        <f>'2a.  Simple Form Data Entry'!L62</f>
        <v>0</v>
      </c>
      <c r="R27" s="80">
        <f aca="true" t="shared" si="4" ref="R27">P27+Q27</f>
        <v>0</v>
      </c>
      <c r="S27" s="87">
        <f>'2a.  Simple Form Data Entry'!M62</f>
        <v>0</v>
      </c>
      <c r="T27" s="11"/>
    </row>
    <row r="28" spans="1:20" ht="13.5">
      <c r="A28" s="88" t="str">
        <f>IF('2a.  Simple Form Data Entry'!C61="","   ",'2a.  Simple Form Data Entry'!C61)</f>
        <v>DES/FMD/RES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>A44000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>0440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>0010</v>
      </c>
      <c r="G28" s="90" t="str">
        <f>IF(A28="","   ",'2a.  Simple Form Data Entry'!D61)</f>
        <v>1046360</v>
      </c>
      <c r="H28" s="196" t="str">
        <f>IF('2a.  Simple Form Data Entry'!E61="","   ",'2a.  Simple Form Data Entry'!E61)</f>
        <v>34187 Costs Real Property Sales - SE Newport Way</v>
      </c>
      <c r="I28" s="80">
        <f>'2a.  Simple Form Data Entry'!N62</f>
        <v>0</v>
      </c>
      <c r="J28" s="80">
        <f>'2a.  Simple Form Data Entry'!G61</f>
        <v>0</v>
      </c>
      <c r="K28" s="80">
        <f>'2a.  Simple Form Data Entry'!H61</f>
        <v>24208.649999999998</v>
      </c>
      <c r="L28" s="80">
        <f t="shared" si="2"/>
        <v>24208.649999999998</v>
      </c>
      <c r="M28" s="77">
        <f>'2a.  Simple Form Data Entry'!I62</f>
        <v>0</v>
      </c>
      <c r="N28" s="77">
        <f>'2a.  Simple Form Data Entry'!J62</f>
        <v>0</v>
      </c>
      <c r="O28" s="80">
        <f t="shared" si="0"/>
        <v>0</v>
      </c>
      <c r="P28" s="77">
        <f>'2a.  Simple Form Data Entry'!K62</f>
        <v>0</v>
      </c>
      <c r="Q28" s="77">
        <f>'2a.  Simple Form Data Entry'!L62</f>
        <v>0</v>
      </c>
      <c r="R28" s="80">
        <f t="shared" si="1"/>
        <v>0</v>
      </c>
      <c r="S28" s="87">
        <f>'2a.  Simple Form Data Entry'!M62</f>
        <v>0</v>
      </c>
      <c r="T28" s="11"/>
    </row>
    <row r="29" spans="1:20" ht="13.5" hidden="1">
      <c r="A29" s="84" t="str">
        <f>IF('2a.  Simple Form Data Entry'!C63="","   ",'2a.  Simple Form Data Entry'!C63)</f>
        <v xml:space="preserve">   </v>
      </c>
      <c r="B29" s="85"/>
      <c r="C29" s="85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Entry'!D63)</f>
        <v xml:space="preserve"> </v>
      </c>
      <c r="H29" s="196" t="str">
        <f>IF('2a.  Simple Form Data Entry'!E62="","   ",'2a.  Simple Form Data Entry'!E62)</f>
        <v xml:space="preserve">   </v>
      </c>
      <c r="I29" s="80">
        <f>'2a.  Simple Form Data Entry'!N63</f>
        <v>0</v>
      </c>
      <c r="J29" s="77">
        <f>'2a.  Simple Form Data Entry'!G63</f>
        <v>0</v>
      </c>
      <c r="K29" s="77">
        <f>'2a.  Simple Form Data Entry'!H63</f>
        <v>0</v>
      </c>
      <c r="L29" s="80">
        <f t="shared" si="2"/>
        <v>0</v>
      </c>
      <c r="M29" s="77">
        <f>'2a.  Simple Form Data Entry'!I63</f>
        <v>0</v>
      </c>
      <c r="N29" s="77">
        <f>'2a.  Simple Form Data Entry'!J63</f>
        <v>0</v>
      </c>
      <c r="O29" s="80">
        <f t="shared" si="0"/>
        <v>0</v>
      </c>
      <c r="P29" s="77">
        <f>'2a.  Simple Form Data Entry'!K63</f>
        <v>0</v>
      </c>
      <c r="Q29" s="77">
        <f>'2a.  Simple Form Data Entry'!L63</f>
        <v>0</v>
      </c>
      <c r="R29" s="80">
        <f t="shared" si="1"/>
        <v>0</v>
      </c>
      <c r="S29" s="87">
        <f>'2a.  Simple Form Data Entry'!M63</f>
        <v>0</v>
      </c>
      <c r="T29" s="11"/>
    </row>
    <row r="30" spans="1:20" ht="13.5" hidden="1">
      <c r="A30" s="84" t="str">
        <f>IF('2a.  Simple Form Data Entry'!C64="","   ",'2a.  Simple Form Data Entry'!C64)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Entry'!D64)</f>
        <v xml:space="preserve"> </v>
      </c>
      <c r="H30" s="196" t="str">
        <f>IF('2a.  Simple Form Data Entry'!E63="","   ",'2a.  Simple Form Data Entry'!E63)</f>
        <v xml:space="preserve">   </v>
      </c>
      <c r="I30" s="80">
        <f>'2a.  Simple Form Data Entry'!N64</f>
        <v>0</v>
      </c>
      <c r="J30" s="77">
        <f>'2a.  Simple Form Data Entry'!G64</f>
        <v>0</v>
      </c>
      <c r="K30" s="77">
        <f>'2a.  Simple Form Data Entry'!H64</f>
        <v>0</v>
      </c>
      <c r="L30" s="80">
        <f t="shared" si="2"/>
        <v>0</v>
      </c>
      <c r="M30" s="77">
        <f>'2a.  Simple Form Data Entry'!I64</f>
        <v>0</v>
      </c>
      <c r="N30" s="77">
        <f>'2a.  Simple Form Data Entry'!J64</f>
        <v>0</v>
      </c>
      <c r="O30" s="80">
        <f t="shared" si="0"/>
        <v>0</v>
      </c>
      <c r="P30" s="77">
        <f>'2a.  Simple Form Data Entry'!K64</f>
        <v>0</v>
      </c>
      <c r="Q30" s="77">
        <f>'2a.  Simple Form Data Entry'!L64</f>
        <v>0</v>
      </c>
      <c r="R30" s="80">
        <f t="shared" si="1"/>
        <v>0</v>
      </c>
      <c r="S30" s="87">
        <f>'2a.  Simple Form Data Entry'!M64</f>
        <v>0</v>
      </c>
      <c r="T30" s="11"/>
    </row>
    <row r="31" spans="1:20" ht="13.5" hidden="1">
      <c r="A31" s="84" t="str">
        <f>IF('2a.  Simple Form Data Entry'!C65="","   ",'2a.  Simple Form Data Entry'!C65)</f>
        <v xml:space="preserve">   </v>
      </c>
      <c r="B31" s="86"/>
      <c r="C31" s="86"/>
      <c r="D31" s="177" t="str">
        <f>IF(A31="   ","   ",IF(A31='2a.  Simple Form Data Entry'!$G$21,'2a.  Simple Form Data Entry'!J$21,IF(A31='2a.  Simple Form Data Entry'!$G$22,'2a.  Simple Form Data Entry'!J$22,IF(A31='2a.  Simple Form Data Entry'!$G$23,'2a.  Simple Form Data Entry'!J$23,IF(A31='2a.  Simple Form Data Entry'!$G$24,'2a.  Simple Form Data Entry'!$J$24,IF(A31='2a.  Simple Form Data Entry'!$G$25,'2a.  Simple Form Data Entry'!J$25,IF(A31='2a.  Simple Form Data Entry'!$G$26,'2a.  Simple Form Data Entry'!J$26,"   ")))))))</f>
        <v xml:space="preserve">   </v>
      </c>
      <c r="E31" s="89" t="str">
        <f>IF(A31="   ","   ",IF(A31='2a.  Simple Form Data Entry'!$G$21,'2a.  Simple Form Data Entry'!K$21,IF(A31='2a.  Simple Form Data Entry'!$G$22,'2a.  Simple Form Data Entry'!K$22,IF(A31='2a.  Simple Form Data Entry'!$G$23,'2a.  Simple Form Data Entry'!K$23,IF(A31='2a.  Simple Form Data Entry'!$G$24,'2a.  Simple Form Data Entry'!$K$24,IF(A31='2a.  Simple Form Data Entry'!G$25,'2a.  Simple Form Data Entry'!K$25,IF(A31='2a.  Simple Form Data Entry'!G$26,'2a.  Simple Form Data Entry'!K$26,"   ")))))))</f>
        <v xml:space="preserve">   </v>
      </c>
      <c r="F31" s="177" t="str">
        <f>IF(A31="   ","   ",IF(A31='2a.  Simple Form Data Entry'!$G$21,'2a.  Simple Form Data Entry'!L$21,IF(A31='2a.  Simple Form Data Entry'!$G$22,'2a.  Simple Form Data Entry'!L$22,IF(A31='2a.  Simple Form Data Entry'!$G$23,'2a.  Simple Form Data Entry'!L$23,IF(A31='2a.  Simple Form Data Entry'!$G$24,'2a.  Simple Form Data Entry'!$L$24,IF(A31='2a.  Simple Form Data Entry'!G$25,'2a.  Simple Form Data Entry'!L$25,IF(A31='2a.  Simple Form Data Entry'!G$26,'2a.  Simple Form Data Entry'!L$26,"   ")))))))</f>
        <v xml:space="preserve">   </v>
      </c>
      <c r="G31" s="90" t="str">
        <f>IF(A31="","   ",'2a.  Simple Form Data Entry'!D65)</f>
        <v xml:space="preserve"> </v>
      </c>
      <c r="H31" s="196" t="str">
        <f>IF('2a.  Simple Form Data Entry'!E64="","   ",'2a.  Simple Form Data Entry'!E64)</f>
        <v xml:space="preserve">   </v>
      </c>
      <c r="I31" s="80">
        <f>'2a.  Simple Form Data Entry'!N65</f>
        <v>0</v>
      </c>
      <c r="J31" s="77">
        <f>'2a.  Simple Form Data Entry'!G65</f>
        <v>0</v>
      </c>
      <c r="K31" s="77">
        <f>'2a.  Simple Form Data Entry'!H65</f>
        <v>0</v>
      </c>
      <c r="L31" s="80">
        <f t="shared" si="2"/>
        <v>0</v>
      </c>
      <c r="M31" s="77">
        <f>'2a.  Simple Form Data Entry'!I65</f>
        <v>0</v>
      </c>
      <c r="N31" s="101">
        <f>'2a.  Simple Form Data Entry'!J65</f>
        <v>0</v>
      </c>
      <c r="O31" s="80">
        <f t="shared" si="0"/>
        <v>0</v>
      </c>
      <c r="P31" s="101">
        <f>'2a.  Simple Form Data Entry'!K65</f>
        <v>0</v>
      </c>
      <c r="Q31" s="101">
        <f>'2a.  Simple Form Data Entry'!L65</f>
        <v>0</v>
      </c>
      <c r="R31" s="80">
        <f t="shared" si="1"/>
        <v>0</v>
      </c>
      <c r="S31" s="87">
        <f>'2a.  Simple Form Data Entry'!M65</f>
        <v>0</v>
      </c>
      <c r="T31" s="11"/>
    </row>
    <row r="32" spans="1:20" ht="14.25" thickBot="1">
      <c r="A32" s="6"/>
      <c r="B32" s="7"/>
      <c r="C32" s="290" t="s">
        <v>4</v>
      </c>
      <c r="D32" s="8"/>
      <c r="E32" s="8"/>
      <c r="F32" s="8"/>
      <c r="G32" s="8"/>
      <c r="H32" s="199"/>
      <c r="I32" s="56">
        <f aca="true" t="shared" si="5" ref="I32:S32">SUM(I25:I31)</f>
        <v>0</v>
      </c>
      <c r="J32" s="56">
        <f t="shared" si="5"/>
        <v>0</v>
      </c>
      <c r="K32" s="56">
        <f t="shared" si="5"/>
        <v>935000</v>
      </c>
      <c r="L32" s="56">
        <f t="shared" si="2"/>
        <v>935000</v>
      </c>
      <c r="M32" s="56">
        <f t="shared" si="5"/>
        <v>0</v>
      </c>
      <c r="N32" s="56">
        <f t="shared" si="5"/>
        <v>0</v>
      </c>
      <c r="O32" s="56">
        <f t="shared" si="0"/>
        <v>0</v>
      </c>
      <c r="P32" s="56">
        <f aca="true" t="shared" si="6" ref="P32:Q32">SUM(P25:P31)</f>
        <v>0</v>
      </c>
      <c r="Q32" s="56">
        <f t="shared" si="6"/>
        <v>0</v>
      </c>
      <c r="R32" s="56">
        <f t="shared" si="1"/>
        <v>0</v>
      </c>
      <c r="S32" s="65">
        <f t="shared" si="5"/>
        <v>0</v>
      </c>
      <c r="T32" s="11"/>
    </row>
    <row r="33" spans="1:20" ht="3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T33" s="11"/>
    </row>
    <row r="34" spans="1:20" ht="16.5" thickBot="1">
      <c r="A34" s="9" t="s">
        <v>143</v>
      </c>
      <c r="B34" s="9"/>
      <c r="C34" s="2"/>
      <c r="D34" s="2"/>
      <c r="E34" s="3"/>
      <c r="F34" s="3"/>
      <c r="G34" s="3"/>
      <c r="H34" s="3"/>
      <c r="I34" s="3"/>
      <c r="J34" s="70"/>
      <c r="K34" s="3"/>
      <c r="L34" s="3"/>
      <c r="M34" s="3"/>
      <c r="N34" s="3"/>
      <c r="O34" s="3"/>
      <c r="P34" s="3"/>
      <c r="Q34" s="3"/>
      <c r="R34" s="3"/>
      <c r="T34" s="11"/>
    </row>
    <row r="35" spans="1:20" ht="43.5" thickBot="1">
      <c r="A35" s="92" t="s">
        <v>51</v>
      </c>
      <c r="B35" s="93"/>
      <c r="C35" s="94"/>
      <c r="D35" s="95" t="s">
        <v>28</v>
      </c>
      <c r="E35" s="96" t="s">
        <v>5</v>
      </c>
      <c r="F35" s="95" t="s">
        <v>104</v>
      </c>
      <c r="G35" s="95" t="s">
        <v>11</v>
      </c>
      <c r="H35" s="95" t="s">
        <v>22</v>
      </c>
      <c r="I35" s="95" t="str">
        <f>'2a.  Simple Form Data Entry'!N83</f>
        <v>Sum of Expenditures Prior to 2015</v>
      </c>
      <c r="J35" s="95">
        <f>'2a.  Simple Form Data Entry'!G19</f>
        <v>2015</v>
      </c>
      <c r="K35" s="96">
        <f>J35+1</f>
        <v>2016</v>
      </c>
      <c r="L35" s="96" t="str">
        <f>CONCATENATE(J35," / ",K35)</f>
        <v>2015 / 2016</v>
      </c>
      <c r="M35" s="96">
        <f>K35+1</f>
        <v>2017</v>
      </c>
      <c r="N35" s="96">
        <f>M35+1</f>
        <v>2018</v>
      </c>
      <c r="O35" s="96" t="str">
        <f>CONCATENATE(M35," / ",N35)</f>
        <v>2017 / 2018</v>
      </c>
      <c r="P35" s="96">
        <f>N35+1</f>
        <v>2019</v>
      </c>
      <c r="Q35" s="96">
        <f>P35+1</f>
        <v>2020</v>
      </c>
      <c r="R35" s="96" t="str">
        <f>CONCATENATE(P35," / ",Q35)</f>
        <v>2019 / 2020</v>
      </c>
      <c r="S35" s="97" t="s">
        <v>117</v>
      </c>
      <c r="T35" s="12"/>
    </row>
    <row r="36" spans="1:20" ht="13.5">
      <c r="A36" s="457" t="str">
        <f>IF('2a.  Simple Form Data Entry'!E82="","   ",'2a.  Simple Form Data Entry'!E82)</f>
        <v xml:space="preserve">DOT/Roads </v>
      </c>
      <c r="B36" s="458"/>
      <c r="C36" s="459"/>
      <c r="D36" s="177" t="str">
        <f>IF(A36="   ","   ",IF(A36='2a.  Simple Form Data Entry'!$G$21,'2a.  Simple Form Data Entry'!J$21,IF(A36='2a.  Simple Form Data Entry'!$G$22,'2a.  Simple Form Data Entry'!J$22,IF(A36='2a.  Simple Form Data Entry'!$G$23,'2a.  Simple Form Data Entry'!J$23,IF(A36='2a.  Simple Form Data Entry'!$G$24,'2a.  Simple Form Data Entry'!$J$24,IF(A36='2a.  Simple Form Data Entry'!$G$25,'2a.  Simple Form Data Entry'!J$25,IF(A36='2a.  Simple Form Data Entry'!$G$26,'2a.  Simple Form Data Entry'!J$26,"   ")))))))</f>
        <v>A73000</v>
      </c>
      <c r="E36" s="89" t="str">
        <f>IF(A36="   ","   ",IF(A36='2a.  Simple Form Data Entry'!$G$21,'2a.  Simple Form Data Entry'!K$21,IF(A36='2a.  Simple Form Data Entry'!$G$22,'2a.  Simple Form Data Entry'!K$22,IF(A36='2a.  Simple Form Data Entry'!$G$23,'2a.  Simple Form Data Entry'!K$23,IF(A36='2a.  Simple Form Data Entry'!$G$24,'2a.  Simple Form Data Entry'!$K$24,IF(A36='2a.  Simple Form Data Entry'!G$25,'2a.  Simple Form Data Entry'!K$25,IF(A36='2a.  Simple Form Data Entry'!G$26,'2a.  Simple Form Data Entry'!K$26,"   ")))))))</f>
        <v>0736</v>
      </c>
      <c r="F36" s="177">
        <f>IF(A36="   ","   ",IF(A36='2a.  Simple Form Data Entry'!$G$21,'2a.  Simple Form Data Entry'!L$21,IF(A36='2a.  Simple Form Data Entry'!$G$22,'2a.  Simple Form Data Entry'!L$22,IF(A36='2a.  Simple Form Data Entry'!$G$23,'2a.  Simple Form Data Entry'!L$23,IF(A36='2a.  Simple Form Data Entry'!$G$24,'2a.  Simple Form Data Entry'!$L$24,IF(A36='2a.  Simple Form Data Entry'!G$25,'2a.  Simple Form Data Entry'!L$25,IF(A36='2a.  Simple Form Data Entry'!G$26,'2a.  Simple Form Data Entry'!L$26,"   ")))))))</f>
        <v>3850</v>
      </c>
      <c r="G36" s="79" t="str">
        <f>IF('2a.  Simple Form Data Entry'!I82="","   ",'2a.  Simple Form Data Entry'!I82)</f>
        <v>1114791</v>
      </c>
      <c r="H36" s="46"/>
      <c r="I36" s="46"/>
      <c r="J36" s="17"/>
      <c r="K36" s="14"/>
      <c r="L36" s="15"/>
      <c r="M36" s="15"/>
      <c r="N36" s="14"/>
      <c r="O36" s="15"/>
      <c r="P36" s="15"/>
      <c r="Q36" s="15"/>
      <c r="R36" s="15"/>
      <c r="S36" s="98"/>
      <c r="T36" s="12"/>
    </row>
    <row r="37" spans="1:20" ht="13.5" customHeight="1">
      <c r="A37" s="16"/>
      <c r="B37" s="50" t="s">
        <v>21</v>
      </c>
      <c r="C37" s="20"/>
      <c r="D37" s="45"/>
      <c r="E37" s="45"/>
      <c r="F37" s="45"/>
      <c r="G37" s="45"/>
      <c r="H37" s="200" t="str">
        <f>IF('2a.  Simple Form Data Entry'!E84="","  ",'2a.  Simple Form Data Entry'!E84)</f>
        <v>Issaquah Pit FMD/RES Labor</v>
      </c>
      <c r="I37" s="80">
        <f>'2a.  Simple Form Data Entry'!N84</f>
        <v>0</v>
      </c>
      <c r="J37" s="80">
        <f>'2a.  Simple Form Data Entry'!G84</f>
        <v>0</v>
      </c>
      <c r="K37" s="80">
        <f>'2a.  Simple Form Data Entry'!H84</f>
        <v>27989.72</v>
      </c>
      <c r="L37" s="80">
        <f>J37+K37</f>
        <v>27989.72</v>
      </c>
      <c r="M37" s="80">
        <f>'2a.  Simple Form Data Entry'!I84</f>
        <v>0</v>
      </c>
      <c r="N37" s="80">
        <f>'2a.  Simple Form Data Entry'!J84</f>
        <v>0</v>
      </c>
      <c r="O37" s="80">
        <f aca="true" t="shared" si="7" ref="O37:O44">M37+N37</f>
        <v>0</v>
      </c>
      <c r="P37" s="80">
        <f>'2a.  Simple Form Data Entry'!K84</f>
        <v>0</v>
      </c>
      <c r="Q37" s="80">
        <f>'2a.  Simple Form Data Entry'!L84</f>
        <v>0</v>
      </c>
      <c r="R37" s="80">
        <f aca="true" t="shared" si="8" ref="R37:R44">P37+Q37</f>
        <v>0</v>
      </c>
      <c r="S37" s="83">
        <f>'2a.  Simple Form Data Entry'!M84</f>
        <v>0</v>
      </c>
      <c r="T37" s="12"/>
    </row>
    <row r="38" spans="1:20" ht="13.5" customHeight="1">
      <c r="A38" s="16"/>
      <c r="B38" s="50" t="s">
        <v>25</v>
      </c>
      <c r="C38" s="20"/>
      <c r="D38" s="45"/>
      <c r="E38" s="45"/>
      <c r="F38" s="45"/>
      <c r="G38" s="45"/>
      <c r="H38" s="200" t="str">
        <f>IF('2a.  Simple Form Data Entry'!E85="","  ",'2a.  Simple Form Data Entry'!E85)</f>
        <v xml:space="preserve">  </v>
      </c>
      <c r="I38" s="80">
        <f>'2a.  Simple Form Data Entry'!N85</f>
        <v>0</v>
      </c>
      <c r="J38" s="80">
        <f>'2a.  Simple Form Data Entry'!G85</f>
        <v>0</v>
      </c>
      <c r="K38" s="80">
        <f>'2a.  Simple Form Data Entry'!H85</f>
        <v>0</v>
      </c>
      <c r="L38" s="80">
        <f aca="true" t="shared" si="9" ref="L38:L44">J38+K38</f>
        <v>0</v>
      </c>
      <c r="M38" s="80">
        <f>'2a.  Simple Form Data Entry'!I85</f>
        <v>0</v>
      </c>
      <c r="N38" s="80">
        <f>'2a.  Simple Form Data Entry'!J85</f>
        <v>0</v>
      </c>
      <c r="O38" s="80">
        <f t="shared" si="7"/>
        <v>0</v>
      </c>
      <c r="P38" s="80">
        <f>'2a.  Simple Form Data Entry'!K85</f>
        <v>0</v>
      </c>
      <c r="Q38" s="80">
        <f>'2a.  Simple Form Data Entry'!L85</f>
        <v>0</v>
      </c>
      <c r="R38" s="80">
        <f t="shared" si="8"/>
        <v>0</v>
      </c>
      <c r="S38" s="83">
        <f>'2a.  Simple Form Data Entry'!M85</f>
        <v>0</v>
      </c>
      <c r="T38" s="12"/>
    </row>
    <row r="39" spans="1:20" ht="13.5" customHeight="1">
      <c r="A39" s="16"/>
      <c r="B39" s="50" t="s">
        <v>53</v>
      </c>
      <c r="C39" s="20"/>
      <c r="D39" s="45"/>
      <c r="E39" s="45"/>
      <c r="F39" s="45"/>
      <c r="G39" s="45"/>
      <c r="H39" s="200" t="str">
        <f>IF('2a.  Simple Form Data Entry'!E86="","  ",'2a.  Simple Form Data Entry'!E86)</f>
        <v xml:space="preserve">  </v>
      </c>
      <c r="I39" s="80">
        <f>'2a.  Simple Form Data Entry'!N86</f>
        <v>0</v>
      </c>
      <c r="J39" s="80">
        <f>'2a.  Simple Form Data Entry'!G86</f>
        <v>0</v>
      </c>
      <c r="K39" s="80">
        <f>'2a.  Simple Form Data Entry'!H86</f>
        <v>0</v>
      </c>
      <c r="L39" s="80">
        <f t="shared" si="9"/>
        <v>0</v>
      </c>
      <c r="M39" s="80">
        <f>'2a.  Simple Form Data Entry'!I86</f>
        <v>0</v>
      </c>
      <c r="N39" s="80">
        <f>'2a.  Simple Form Data Entry'!J86</f>
        <v>0</v>
      </c>
      <c r="O39" s="80">
        <f t="shared" si="7"/>
        <v>0</v>
      </c>
      <c r="P39" s="80">
        <f>'2a.  Simple Form Data Entry'!K86</f>
        <v>0</v>
      </c>
      <c r="Q39" s="80">
        <f>'2a.  Simple Form Data Entry'!L86</f>
        <v>0</v>
      </c>
      <c r="R39" s="80">
        <f t="shared" si="8"/>
        <v>0</v>
      </c>
      <c r="S39" s="83">
        <f>'2a.  Simple Form Data Entry'!M86</f>
        <v>0</v>
      </c>
      <c r="T39" s="12"/>
    </row>
    <row r="40" spans="1:20" ht="13.5" customHeight="1">
      <c r="A40" s="16"/>
      <c r="B40" s="408" t="s">
        <v>55</v>
      </c>
      <c r="C40" s="409"/>
      <c r="D40" s="45"/>
      <c r="E40" s="45"/>
      <c r="F40" s="45"/>
      <c r="G40" s="45"/>
      <c r="H40" s="200" t="str">
        <f>IF('2a.  Simple Form Data Entry'!E87="","  ",'2a.  Simple Form Data Entry'!E87)</f>
        <v>Issaquah Pit:  Appraisal contract, title report</v>
      </c>
      <c r="I40" s="80">
        <f>'2a.  Simple Form Data Entry'!N87</f>
        <v>0</v>
      </c>
      <c r="J40" s="80">
        <f>'2a.  Simple Form Data Entry'!G87</f>
        <v>0</v>
      </c>
      <c r="K40" s="80">
        <f>'2a.  Simple Form Data Entry'!H87</f>
        <v>7493.2</v>
      </c>
      <c r="L40" s="80">
        <f t="shared" si="9"/>
        <v>7493.2</v>
      </c>
      <c r="M40" s="80">
        <f>'2a.  Simple Form Data Entry'!I87</f>
        <v>0</v>
      </c>
      <c r="N40" s="80">
        <f>'2a.  Simple Form Data Entry'!J87</f>
        <v>0</v>
      </c>
      <c r="O40" s="80">
        <f t="shared" si="7"/>
        <v>0</v>
      </c>
      <c r="P40" s="80">
        <f>'2a.  Simple Form Data Entry'!K87</f>
        <v>0</v>
      </c>
      <c r="Q40" s="80">
        <f>'2a.  Simple Form Data Entry'!L87</f>
        <v>0</v>
      </c>
      <c r="R40" s="80">
        <f t="shared" si="8"/>
        <v>0</v>
      </c>
      <c r="S40" s="83">
        <f>'2a.  Simple Form Data Entry'!M87</f>
        <v>0</v>
      </c>
      <c r="T40" s="12"/>
    </row>
    <row r="41" spans="1:20" ht="13.5" customHeight="1">
      <c r="A41" s="16"/>
      <c r="B41" s="395" t="s">
        <v>56</v>
      </c>
      <c r="C41" s="396"/>
      <c r="D41" s="45"/>
      <c r="E41" s="45"/>
      <c r="F41" s="45"/>
      <c r="G41" s="45"/>
      <c r="H41" s="200" t="str">
        <f>IF('2a.  Simple Form Data Entry'!E88="","  ",'2a.  Simple Form Data Entry'!E88)</f>
        <v xml:space="preserve">  </v>
      </c>
      <c r="I41" s="80">
        <f>'2a.  Simple Form Data Entry'!N88</f>
        <v>0</v>
      </c>
      <c r="J41" s="80">
        <f>'2a.  Simple Form Data Entry'!G88</f>
        <v>0</v>
      </c>
      <c r="K41" s="80">
        <f>'2a.  Simple Form Data Entry'!H88</f>
        <v>0</v>
      </c>
      <c r="L41" s="80">
        <f t="shared" si="9"/>
        <v>0</v>
      </c>
      <c r="M41" s="80">
        <f>'2a.  Simple Form Data Entry'!I88</f>
        <v>0</v>
      </c>
      <c r="N41" s="80">
        <f>'2a.  Simple Form Data Entry'!J88</f>
        <v>0</v>
      </c>
      <c r="O41" s="80">
        <f t="shared" si="7"/>
        <v>0</v>
      </c>
      <c r="P41" s="80">
        <f>'2a.  Simple Form Data Entry'!K88</f>
        <v>0</v>
      </c>
      <c r="Q41" s="80">
        <f>'2a.  Simple Form Data Entry'!L88</f>
        <v>0</v>
      </c>
      <c r="R41" s="80">
        <f t="shared" si="8"/>
        <v>0</v>
      </c>
      <c r="S41" s="83">
        <f>'2a.  Simple Form Data Entry'!M88</f>
        <v>0</v>
      </c>
      <c r="T41" s="12"/>
    </row>
    <row r="42" spans="1:20" ht="13.5" customHeight="1">
      <c r="A42" s="16"/>
      <c r="B42" s="408" t="s">
        <v>57</v>
      </c>
      <c r="C42" s="409"/>
      <c r="D42" s="45"/>
      <c r="E42" s="45"/>
      <c r="F42" s="45"/>
      <c r="G42" s="45"/>
      <c r="H42" s="200" t="str">
        <f>IF('2a.  Simple Form Data Entry'!E89="","  ",'2a.  Simple Form Data Entry'!E89)</f>
        <v xml:space="preserve">  </v>
      </c>
      <c r="I42" s="80">
        <f>'2a.  Simple Form Data Entry'!N89</f>
        <v>0</v>
      </c>
      <c r="J42" s="80">
        <f>'2a.  Simple Form Data Entry'!G89</f>
        <v>0</v>
      </c>
      <c r="K42" s="80">
        <f>'2a.  Simple Form Data Entry'!H89</f>
        <v>0</v>
      </c>
      <c r="L42" s="80">
        <f t="shared" si="9"/>
        <v>0</v>
      </c>
      <c r="M42" s="80">
        <f>'2a.  Simple Form Data Entry'!I89</f>
        <v>0</v>
      </c>
      <c r="N42" s="80">
        <f>'2a.  Simple Form Data Entry'!J89</f>
        <v>0</v>
      </c>
      <c r="O42" s="80">
        <f t="shared" si="7"/>
        <v>0</v>
      </c>
      <c r="P42" s="80">
        <f>'2a.  Simple Form Data Entry'!K89</f>
        <v>0</v>
      </c>
      <c r="Q42" s="80">
        <f>'2a.  Simple Form Data Entry'!L89</f>
        <v>0</v>
      </c>
      <c r="R42" s="80">
        <f t="shared" si="8"/>
        <v>0</v>
      </c>
      <c r="S42" s="83">
        <f>'2a.  Simple Form Data Entry'!M89</f>
        <v>0</v>
      </c>
      <c r="T42" s="12"/>
    </row>
    <row r="43" spans="1:20" ht="13.5" customHeight="1">
      <c r="A43" s="16"/>
      <c r="B43" s="397" t="s">
        <v>26</v>
      </c>
      <c r="C43" s="398"/>
      <c r="D43" s="45"/>
      <c r="E43" s="45"/>
      <c r="F43" s="45"/>
      <c r="G43" s="45"/>
      <c r="H43" s="200" t="str">
        <f>IF('2a.  Simple Form Data Entry'!E90="","  ",'2a.  Simple Form Data Entry'!E90)</f>
        <v xml:space="preserve">  </v>
      </c>
      <c r="I43" s="80">
        <f>'2a.  Simple Form Data Entry'!N90</f>
        <v>0</v>
      </c>
      <c r="J43" s="80">
        <f>'2a.  Simple Form Data Entry'!G90</f>
        <v>0</v>
      </c>
      <c r="K43" s="80">
        <f>'2a.  Simple Form Data Entry'!H90</f>
        <v>0</v>
      </c>
      <c r="L43" s="80">
        <f t="shared" si="9"/>
        <v>0</v>
      </c>
      <c r="M43" s="80">
        <f>'2a.  Simple Form Data Entry'!I90</f>
        <v>0</v>
      </c>
      <c r="N43" s="80">
        <f>'2a.  Simple Form Data Entry'!J90</f>
        <v>0</v>
      </c>
      <c r="O43" s="80">
        <f t="shared" si="7"/>
        <v>0</v>
      </c>
      <c r="P43" s="80">
        <f>'2a.  Simple Form Data Entry'!K90</f>
        <v>0</v>
      </c>
      <c r="Q43" s="80">
        <f>'2a.  Simple Form Data Entry'!L90</f>
        <v>0</v>
      </c>
      <c r="R43" s="80">
        <f t="shared" si="8"/>
        <v>0</v>
      </c>
      <c r="S43" s="83">
        <f>'2a.  Simple Form Data Entry'!M90</f>
        <v>0</v>
      </c>
      <c r="T43" s="12"/>
    </row>
    <row r="44" spans="1:20" ht="13.5">
      <c r="A44" s="26"/>
      <c r="B44" s="27"/>
      <c r="C44" s="28" t="s">
        <v>12</v>
      </c>
      <c r="D44" s="29"/>
      <c r="E44" s="29"/>
      <c r="F44" s="29"/>
      <c r="G44" s="29"/>
      <c r="H44" s="201"/>
      <c r="I44" s="63">
        <f aca="true" t="shared" si="10" ref="I44:S44">SUM(I37:I43)</f>
        <v>0</v>
      </c>
      <c r="J44" s="63">
        <f t="shared" si="10"/>
        <v>0</v>
      </c>
      <c r="K44" s="63">
        <f t="shared" si="10"/>
        <v>35482.92</v>
      </c>
      <c r="L44" s="63">
        <f t="shared" si="9"/>
        <v>35482.92</v>
      </c>
      <c r="M44" s="63">
        <f t="shared" si="10"/>
        <v>0</v>
      </c>
      <c r="N44" s="63">
        <f t="shared" si="10"/>
        <v>0</v>
      </c>
      <c r="O44" s="63">
        <f t="shared" si="7"/>
        <v>0</v>
      </c>
      <c r="P44" s="63">
        <f aca="true" t="shared" si="11" ref="P44:Q44">SUM(P37:P43)</f>
        <v>0</v>
      </c>
      <c r="Q44" s="63">
        <f t="shared" si="11"/>
        <v>0</v>
      </c>
      <c r="R44" s="63">
        <f t="shared" si="8"/>
        <v>0</v>
      </c>
      <c r="S44" s="64">
        <f t="shared" si="10"/>
        <v>0</v>
      </c>
      <c r="T44" s="12"/>
    </row>
    <row r="45" spans="1:20" ht="3" customHeight="1">
      <c r="A45" s="16"/>
      <c r="B45" s="18"/>
      <c r="C45" s="22"/>
      <c r="D45" s="23"/>
      <c r="E45" s="23"/>
      <c r="F45" s="23"/>
      <c r="G45" s="23"/>
      <c r="H45" s="196"/>
      <c r="I45" s="47"/>
      <c r="J45" s="24"/>
      <c r="K45" s="24"/>
      <c r="L45" s="24"/>
      <c r="M45" s="24"/>
      <c r="N45" s="24"/>
      <c r="O45" s="24"/>
      <c r="P45" s="24"/>
      <c r="Q45" s="24"/>
      <c r="R45" s="301"/>
      <c r="S45" s="25"/>
      <c r="T45" s="12"/>
    </row>
    <row r="46" spans="1:20" ht="13.5">
      <c r="A46" s="399" t="str">
        <f>IF('2a.  Simple Form Data Entry'!E93="","   ",'2a.  Simple Form Data Entry'!E93)</f>
        <v>DES/FMD/RES</v>
      </c>
      <c r="B46" s="400"/>
      <c r="C46" s="401"/>
      <c r="D46" s="177" t="str">
        <f>IF(A46="   ","   ",IF(A46='2a.  Simple Form Data Entry'!$G$21,'2a.  Simple Form Data Entry'!J$21,IF(A46='2a.  Simple Form Data Entry'!$G$22,'2a.  Simple Form Data Entry'!J$22,IF(A46='2a.  Simple Form Data Entry'!$G$23,'2a.  Simple Form Data Entry'!J$23,IF(A46='2a.  Simple Form Data Entry'!$G$24,'2a.  Simple Form Data Entry'!$J$24,IF(A46='2a.  Simple Form Data Entry'!$G$25,'2a.  Simple Form Data Entry'!J$25,IF(A46='2a.  Simple Form Data Entry'!$G$26,'2a.  Simple Form Data Entry'!J$26,"   ")))))))</f>
        <v>A44000</v>
      </c>
      <c r="E46" s="89" t="str">
        <f>IF(A46="   ","   ",IF(A46='2a.  Simple Form Data Entry'!$G$21,'2a.  Simple Form Data Entry'!K$21,IF(A46='2a.  Simple Form Data Entry'!$G$22,'2a.  Simple Form Data Entry'!K$22,IF(A46='2a.  Simple Form Data Entry'!$G$23,'2a.  Simple Form Data Entry'!K$23,IF(A46='2a.  Simple Form Data Entry'!$G$24,'2a.  Simple Form Data Entry'!$K$24,IF(A46='2a.  Simple Form Data Entry'!G$25,'2a.  Simple Form Data Entry'!K$25,IF(A46='2a.  Simple Form Data Entry'!G$26,'2a.  Simple Form Data Entry'!K$26,"   ")))))))</f>
        <v>0440</v>
      </c>
      <c r="F46" s="177" t="str">
        <f>IF(A46="   ","   ",IF(A46='2a.  Simple Form Data Entry'!$G$21,'2a.  Simple Form Data Entry'!L$21,IF(A46='2a.  Simple Form Data Entry'!$G$22,'2a.  Simple Form Data Entry'!L$22,IF(A46='2a.  Simple Form Data Entry'!$G$23,'2a.  Simple Form Data Entry'!L$23,IF(A46='2a.  Simple Form Data Entry'!$G$24,'2a.  Simple Form Data Entry'!$L$24,IF(A46='2a.  Simple Form Data Entry'!G$25,'2a.  Simple Form Data Entry'!L$25,IF(A46='2a.  Simple Form Data Entry'!G$26,'2a.  Simple Form Data Entry'!L$26,"   ")))))))</f>
        <v>0010</v>
      </c>
      <c r="G46" s="79" t="str">
        <f>IF('2a.  Simple Form Data Entry'!I93="","   ",'2a.  Simple Form Data Entry'!I93)</f>
        <v>1046360</v>
      </c>
      <c r="H46" s="198"/>
      <c r="I46" s="48"/>
      <c r="J46" s="38"/>
      <c r="K46" s="38"/>
      <c r="L46" s="38"/>
      <c r="M46" s="38"/>
      <c r="N46" s="38"/>
      <c r="O46" s="38"/>
      <c r="P46" s="38"/>
      <c r="Q46" s="38"/>
      <c r="R46" s="302"/>
      <c r="S46" s="39"/>
      <c r="T46" s="12"/>
    </row>
    <row r="47" spans="1:20" ht="13.5" customHeight="1">
      <c r="A47" s="19"/>
      <c r="B47" s="50" t="s">
        <v>21</v>
      </c>
      <c r="C47" s="20"/>
      <c r="D47" s="45"/>
      <c r="E47" s="45"/>
      <c r="F47" s="45"/>
      <c r="G47" s="45"/>
      <c r="H47" s="200" t="str">
        <f>IF('2a.  Simple Form Data Entry'!E95="","  ",'2a.  Simple Form Data Entry'!E95)</f>
        <v>SE Newport Way FMD/RES Labor</v>
      </c>
      <c r="I47" s="81">
        <f>'2a.  Simple Form Data Entry'!N95</f>
        <v>0</v>
      </c>
      <c r="J47" s="81">
        <f>'2a.  Simple Form Data Entry'!G95</f>
        <v>0</v>
      </c>
      <c r="K47" s="81">
        <f>'2a.  Simple Form Data Entry'!H95</f>
        <v>17793.62</v>
      </c>
      <c r="L47" s="80">
        <f aca="true" t="shared" si="12" ref="L47:L96">J47+K47</f>
        <v>17793.62</v>
      </c>
      <c r="M47" s="81">
        <f>'2a.  Simple Form Data Entry'!I95</f>
        <v>0</v>
      </c>
      <c r="N47" s="81">
        <f>'2a.  Simple Form Data Entry'!J95</f>
        <v>0</v>
      </c>
      <c r="O47" s="80">
        <f aca="true" t="shared" si="13" ref="O47:O96">M47+N47</f>
        <v>0</v>
      </c>
      <c r="P47" s="81">
        <f>'2a.  Simple Form Data Entry'!K95</f>
        <v>0</v>
      </c>
      <c r="Q47" s="81">
        <f>'2a.  Simple Form Data Entry'!L95</f>
        <v>0</v>
      </c>
      <c r="R47" s="80">
        <f aca="true" t="shared" si="14" ref="R47:R96">P47+Q47</f>
        <v>0</v>
      </c>
      <c r="S47" s="83">
        <f>'2a.  Simple Form Data Entry'!M95</f>
        <v>0</v>
      </c>
      <c r="T47" s="12"/>
    </row>
    <row r="48" spans="1:20" ht="13.5" customHeight="1">
      <c r="A48" s="19"/>
      <c r="B48" s="50" t="s">
        <v>25</v>
      </c>
      <c r="C48" s="20"/>
      <c r="D48" s="45"/>
      <c r="E48" s="45"/>
      <c r="F48" s="45"/>
      <c r="G48" s="45"/>
      <c r="H48" s="200" t="str">
        <f>IF('2a.  Simple Form Data Entry'!E96="","  ",'2a.  Simple Form Data Entry'!E96)</f>
        <v xml:space="preserve">  </v>
      </c>
      <c r="I48" s="81">
        <f>'2a.  Simple Form Data Entry'!N96</f>
        <v>0</v>
      </c>
      <c r="J48" s="81">
        <f>'2a.  Simple Form Data Entry'!G96</f>
        <v>0</v>
      </c>
      <c r="K48" s="81">
        <f>'2a.  Simple Form Data Entry'!H96</f>
        <v>0</v>
      </c>
      <c r="L48" s="80">
        <f t="shared" si="12"/>
        <v>0</v>
      </c>
      <c r="M48" s="81">
        <f>'2a.  Simple Form Data Entry'!I96</f>
        <v>0</v>
      </c>
      <c r="N48" s="81">
        <f>'2a.  Simple Form Data Entry'!J96</f>
        <v>0</v>
      </c>
      <c r="O48" s="80">
        <f t="shared" si="13"/>
        <v>0</v>
      </c>
      <c r="P48" s="81">
        <f>'2a.  Simple Form Data Entry'!K96</f>
        <v>0</v>
      </c>
      <c r="Q48" s="81">
        <f>'2a.  Simple Form Data Entry'!L96</f>
        <v>0</v>
      </c>
      <c r="R48" s="80">
        <f t="shared" si="14"/>
        <v>0</v>
      </c>
      <c r="S48" s="83">
        <f>'2a.  Simple Form Data Entry'!M96</f>
        <v>0</v>
      </c>
      <c r="T48" s="12"/>
    </row>
    <row r="49" spans="1:20" ht="13.5" customHeight="1">
      <c r="A49" s="19"/>
      <c r="B49" s="50" t="s">
        <v>53</v>
      </c>
      <c r="C49" s="20"/>
      <c r="D49" s="45"/>
      <c r="E49" s="45"/>
      <c r="F49" s="45"/>
      <c r="G49" s="45"/>
      <c r="H49" s="200" t="str">
        <f>IF('2a.  Simple Form Data Entry'!E97="","  ",'2a.  Simple Form Data Entry'!E97)</f>
        <v xml:space="preserve">  </v>
      </c>
      <c r="I49" s="81">
        <f>'2a.  Simple Form Data Entry'!N97</f>
        <v>0</v>
      </c>
      <c r="J49" s="81">
        <f>'2a.  Simple Form Data Entry'!G97</f>
        <v>0</v>
      </c>
      <c r="K49" s="81">
        <f>'2a.  Simple Form Data Entry'!H97</f>
        <v>0</v>
      </c>
      <c r="L49" s="80">
        <f t="shared" si="12"/>
        <v>0</v>
      </c>
      <c r="M49" s="81">
        <f>'2a.  Simple Form Data Entry'!I97</f>
        <v>0</v>
      </c>
      <c r="N49" s="81">
        <f>'2a.  Simple Form Data Entry'!J97</f>
        <v>0</v>
      </c>
      <c r="O49" s="80">
        <f t="shared" si="13"/>
        <v>0</v>
      </c>
      <c r="P49" s="81">
        <f>'2a.  Simple Form Data Entry'!K97</f>
        <v>0</v>
      </c>
      <c r="Q49" s="81">
        <f>'2a.  Simple Form Data Entry'!L97</f>
        <v>0</v>
      </c>
      <c r="R49" s="80">
        <f t="shared" si="14"/>
        <v>0</v>
      </c>
      <c r="S49" s="83">
        <f>'2a.  Simple Form Data Entry'!M97</f>
        <v>0</v>
      </c>
      <c r="T49" s="12"/>
    </row>
    <row r="50" spans="1:20" ht="13.5" customHeight="1">
      <c r="A50" s="19"/>
      <c r="B50" s="408" t="s">
        <v>55</v>
      </c>
      <c r="C50" s="409"/>
      <c r="D50" s="45"/>
      <c r="E50" s="45"/>
      <c r="F50" s="45"/>
      <c r="G50" s="45"/>
      <c r="H50" s="200" t="str">
        <f>IF('2a.  Simple Form Data Entry'!E98="","  ",'2a.  Simple Form Data Entry'!E98)</f>
        <v>Appraisal Contract, Title Report, LID Assessment</v>
      </c>
      <c r="I50" s="81">
        <f>'2a.  Simple Form Data Entry'!N98</f>
        <v>0</v>
      </c>
      <c r="J50" s="81">
        <f>'2a.  Simple Form Data Entry'!G98</f>
        <v>0</v>
      </c>
      <c r="K50" s="81">
        <f>'2a.  Simple Form Data Entry'!H98</f>
        <v>6415.03</v>
      </c>
      <c r="L50" s="80">
        <f t="shared" si="12"/>
        <v>6415.03</v>
      </c>
      <c r="M50" s="81">
        <f>'2a.  Simple Form Data Entry'!I98</f>
        <v>0</v>
      </c>
      <c r="N50" s="81">
        <f>'2a.  Simple Form Data Entry'!J98</f>
        <v>0</v>
      </c>
      <c r="O50" s="80">
        <f t="shared" si="13"/>
        <v>0</v>
      </c>
      <c r="P50" s="81">
        <f>'2a.  Simple Form Data Entry'!K98</f>
        <v>0</v>
      </c>
      <c r="Q50" s="81">
        <f>'2a.  Simple Form Data Entry'!L98</f>
        <v>0</v>
      </c>
      <c r="R50" s="80">
        <f t="shared" si="14"/>
        <v>0</v>
      </c>
      <c r="S50" s="83">
        <f>'2a.  Simple Form Data Entry'!M98</f>
        <v>0</v>
      </c>
      <c r="T50" s="12"/>
    </row>
    <row r="51" spans="1:20" ht="13.5" customHeight="1">
      <c r="A51" s="19"/>
      <c r="B51" s="395" t="s">
        <v>56</v>
      </c>
      <c r="C51" s="396"/>
      <c r="D51" s="45"/>
      <c r="E51" s="45"/>
      <c r="F51" s="45"/>
      <c r="G51" s="45"/>
      <c r="H51" s="200" t="str">
        <f>IF('2a.  Simple Form Data Entry'!E99="","  ",'2a.  Simple Form Data Entry'!E99)</f>
        <v xml:space="preserve">  </v>
      </c>
      <c r="I51" s="81">
        <f>'2a.  Simple Form Data Entry'!N99</f>
        <v>0</v>
      </c>
      <c r="J51" s="81">
        <f>'2a.  Simple Form Data Entry'!G99</f>
        <v>0</v>
      </c>
      <c r="K51" s="81">
        <f>'2a.  Simple Form Data Entry'!H99</f>
        <v>0</v>
      </c>
      <c r="L51" s="80">
        <f t="shared" si="12"/>
        <v>0</v>
      </c>
      <c r="M51" s="81">
        <f>'2a.  Simple Form Data Entry'!I99</f>
        <v>0</v>
      </c>
      <c r="N51" s="81">
        <f>'2a.  Simple Form Data Entry'!J99</f>
        <v>0</v>
      </c>
      <c r="O51" s="80">
        <f t="shared" si="13"/>
        <v>0</v>
      </c>
      <c r="P51" s="81">
        <f>'2a.  Simple Form Data Entry'!K99</f>
        <v>0</v>
      </c>
      <c r="Q51" s="81">
        <f>'2a.  Simple Form Data Entry'!L99</f>
        <v>0</v>
      </c>
      <c r="R51" s="80">
        <f t="shared" si="14"/>
        <v>0</v>
      </c>
      <c r="S51" s="83">
        <f>'2a.  Simple Form Data Entry'!M99</f>
        <v>0</v>
      </c>
      <c r="T51" s="12"/>
    </row>
    <row r="52" spans="1:20" ht="13.5" customHeight="1">
      <c r="A52" s="19"/>
      <c r="B52" s="408" t="s">
        <v>57</v>
      </c>
      <c r="C52" s="409"/>
      <c r="D52" s="45"/>
      <c r="E52" s="45"/>
      <c r="F52" s="45"/>
      <c r="G52" s="45"/>
      <c r="H52" s="200" t="str">
        <f>IF('2a.  Simple Form Data Entry'!E100="","  ",'2a.  Simple Form Data Entry'!E100)</f>
        <v xml:space="preserve">  </v>
      </c>
      <c r="I52" s="81">
        <f>'2a.  Simple Form Data Entry'!N100</f>
        <v>0</v>
      </c>
      <c r="J52" s="81">
        <f>'2a.  Simple Form Data Entry'!G100</f>
        <v>0</v>
      </c>
      <c r="K52" s="81">
        <f>'2a.  Simple Form Data Entry'!H100</f>
        <v>0</v>
      </c>
      <c r="L52" s="80">
        <f t="shared" si="12"/>
        <v>0</v>
      </c>
      <c r="M52" s="81">
        <f>'2a.  Simple Form Data Entry'!I100</f>
        <v>0</v>
      </c>
      <c r="N52" s="81">
        <f>'2a.  Simple Form Data Entry'!J100</f>
        <v>0</v>
      </c>
      <c r="O52" s="80">
        <f t="shared" si="13"/>
        <v>0</v>
      </c>
      <c r="P52" s="81">
        <f>'2a.  Simple Form Data Entry'!K100</f>
        <v>0</v>
      </c>
      <c r="Q52" s="81">
        <f>'2a.  Simple Form Data Entry'!L100</f>
        <v>0</v>
      </c>
      <c r="R52" s="80">
        <f t="shared" si="14"/>
        <v>0</v>
      </c>
      <c r="S52" s="83">
        <f>'2a.  Simple Form Data Entry'!M100</f>
        <v>0</v>
      </c>
      <c r="T52" s="12"/>
    </row>
    <row r="53" spans="1:20" ht="13.5" customHeight="1">
      <c r="A53" s="19"/>
      <c r="B53" s="397" t="s">
        <v>26</v>
      </c>
      <c r="C53" s="398"/>
      <c r="D53" s="45"/>
      <c r="E53" s="45"/>
      <c r="F53" s="45"/>
      <c r="G53" s="45"/>
      <c r="H53" s="200" t="str">
        <f>IF('2a.  Simple Form Data Entry'!E101="","  ",'2a.  Simple Form Data Entry'!E101)</f>
        <v xml:space="preserve">  </v>
      </c>
      <c r="I53" s="81">
        <f>'2a.  Simple Form Data Entry'!N101</f>
        <v>0</v>
      </c>
      <c r="J53" s="81">
        <f>'2a.  Simple Form Data Entry'!G101</f>
        <v>0</v>
      </c>
      <c r="K53" s="81">
        <f>'2a.  Simple Form Data Entry'!H101</f>
        <v>0</v>
      </c>
      <c r="L53" s="80">
        <f t="shared" si="12"/>
        <v>0</v>
      </c>
      <c r="M53" s="81">
        <f>'2a.  Simple Form Data Entry'!I101</f>
        <v>0</v>
      </c>
      <c r="N53" s="81">
        <f>'2a.  Simple Form Data Entry'!J101</f>
        <v>0</v>
      </c>
      <c r="O53" s="80">
        <f t="shared" si="13"/>
        <v>0</v>
      </c>
      <c r="P53" s="81">
        <f>'2a.  Simple Form Data Entry'!K101</f>
        <v>0</v>
      </c>
      <c r="Q53" s="81">
        <f>'2a.  Simple Form Data Entry'!L101</f>
        <v>0</v>
      </c>
      <c r="R53" s="80">
        <f t="shared" si="14"/>
        <v>0</v>
      </c>
      <c r="S53" s="83">
        <f>'2a.  Simple Form Data Entry'!M101</f>
        <v>0</v>
      </c>
      <c r="T53" s="12"/>
    </row>
    <row r="54" spans="1:20" ht="13.5">
      <c r="A54" s="26"/>
      <c r="B54" s="27"/>
      <c r="C54" s="28" t="s">
        <v>12</v>
      </c>
      <c r="D54" s="29"/>
      <c r="E54" s="29"/>
      <c r="F54" s="29"/>
      <c r="G54" s="29"/>
      <c r="H54" s="201"/>
      <c r="I54" s="63">
        <f aca="true" t="shared" si="15" ref="I54:S54">SUM(I47:I53)</f>
        <v>0</v>
      </c>
      <c r="J54" s="63">
        <f t="shared" si="15"/>
        <v>0</v>
      </c>
      <c r="K54" s="63">
        <f t="shared" si="15"/>
        <v>24208.649999999998</v>
      </c>
      <c r="L54" s="63">
        <f t="shared" si="12"/>
        <v>24208.649999999998</v>
      </c>
      <c r="M54" s="63">
        <f t="shared" si="15"/>
        <v>0</v>
      </c>
      <c r="N54" s="63">
        <f t="shared" si="15"/>
        <v>0</v>
      </c>
      <c r="O54" s="63">
        <f t="shared" si="13"/>
        <v>0</v>
      </c>
      <c r="P54" s="63">
        <f aca="true" t="shared" si="16" ref="P54:Q54">SUM(P47:P53)</f>
        <v>0</v>
      </c>
      <c r="Q54" s="63">
        <f t="shared" si="16"/>
        <v>0</v>
      </c>
      <c r="R54" s="63">
        <f t="shared" si="14"/>
        <v>0</v>
      </c>
      <c r="S54" s="64">
        <f t="shared" si="15"/>
        <v>0</v>
      </c>
      <c r="T54" s="12"/>
    </row>
    <row r="55" spans="1:20" ht="3" customHeight="1">
      <c r="A55" s="16"/>
      <c r="B55" s="18"/>
      <c r="C55" s="13"/>
      <c r="D55" s="23"/>
      <c r="E55" s="23"/>
      <c r="F55" s="23"/>
      <c r="G55" s="23"/>
      <c r="H55" s="202"/>
      <c r="I55" s="59"/>
      <c r="J55" s="60"/>
      <c r="K55" s="60"/>
      <c r="L55" s="80">
        <f t="shared" si="12"/>
        <v>0</v>
      </c>
      <c r="M55" s="61"/>
      <c r="N55" s="60"/>
      <c r="O55" s="80">
        <f t="shared" si="13"/>
        <v>0</v>
      </c>
      <c r="P55" s="60"/>
      <c r="Q55" s="60"/>
      <c r="R55" s="80">
        <f t="shared" si="14"/>
        <v>0</v>
      </c>
      <c r="S55" s="62"/>
      <c r="T55" s="12"/>
    </row>
    <row r="56" spans="1:20" ht="13.5" hidden="1">
      <c r="A56" s="399" t="str">
        <f>IF('2a.  Simple Form Data Entry'!E104="","   ",'2a.  Simple Form Data Entry'!E104)</f>
        <v xml:space="preserve">   </v>
      </c>
      <c r="B56" s="400"/>
      <c r="C56" s="401"/>
      <c r="D56" s="177" t="str">
        <f>IF(A56="   ","   ",IF(A56='2a.  Simple Form Data Entry'!$G$21,'2a.  Simple Form Data Entry'!J$21,IF(A56='2a.  Simple Form Data Entry'!$G$22,'2a.  Simple Form Data Entry'!J$22,IF(A56='2a.  Simple Form Data Entry'!$G$23,'2a.  Simple Form Data Entry'!J$23,IF(A56='2a.  Simple Form Data Entry'!$G$24,'2a.  Simple Form Data Entry'!$J$24,IF(A56='2a.  Simple Form Data Entry'!$G$25,'2a.  Simple Form Data Entry'!J$25,IF(A56='2a.  Simple Form Data Entry'!$G$26,'2a.  Simple Form Data Entry'!J$26,"   ")))))))</f>
        <v xml:space="preserve">   </v>
      </c>
      <c r="E56" s="89" t="str">
        <f>IF(A56="   ","   ",IF(A56='2a.  Simple Form Data Entry'!$G$21,'2a.  Simple Form Data Entry'!K$21,IF(A56='2a.  Simple Form Data Entry'!$G$22,'2a.  Simple Form Data Entry'!K$22,IF(A56='2a.  Simple Form Data Entry'!$G$23,'2a.  Simple Form Data Entry'!K$23,IF(A56='2a.  Simple Form Data Entry'!$G$24,'2a.  Simple Form Data Entry'!$K$24,IF(A56='2a.  Simple Form Data Entry'!G$25,'2a.  Simple Form Data Entry'!K$25,IF(A56='2a.  Simple Form Data Entry'!G$26,'2a.  Simple Form Data Entry'!K$26,"   ")))))))</f>
        <v xml:space="preserve">   </v>
      </c>
      <c r="F56" s="177" t="str">
        <f>IF(A56="   ","   ",IF(A56='2a.  Simple Form Data Entry'!$G$21,'2a.  Simple Form Data Entry'!L$21,IF(A56='2a.  Simple Form Data Entry'!$G$22,'2a.  Simple Form Data Entry'!L$22,IF(A56='2a.  Simple Form Data Entry'!$G$23,'2a.  Simple Form Data Entry'!L$23,IF(A56='2a.  Simple Form Data Entry'!$G$24,'2a.  Simple Form Data Entry'!$L$24,IF(A56='2a.  Simple Form Data Entry'!$G$25,'2a.  Simple Form Data Entry'!$L$25,IF(A56='2a.  Simple Form Data Entry'!$G$26,'2a.  Simple Form Data Entry'!$L$26,"   ")))))))</f>
        <v xml:space="preserve">   </v>
      </c>
      <c r="G56" s="79" t="str">
        <f>IF('2a.  Simple Form Data Entry'!I104="","   ",'2a.  Simple Form Data Entry'!I104)</f>
        <v xml:space="preserve"> </v>
      </c>
      <c r="H56" s="198"/>
      <c r="I56" s="48"/>
      <c r="J56" s="38"/>
      <c r="K56" s="38"/>
      <c r="L56" s="80">
        <f t="shared" si="12"/>
        <v>0</v>
      </c>
      <c r="M56" s="38"/>
      <c r="N56" s="38"/>
      <c r="O56" s="80">
        <f t="shared" si="13"/>
        <v>0</v>
      </c>
      <c r="P56" s="38"/>
      <c r="Q56" s="38"/>
      <c r="R56" s="80">
        <f t="shared" si="14"/>
        <v>0</v>
      </c>
      <c r="S56" s="39"/>
      <c r="T56" s="12"/>
    </row>
    <row r="57" spans="1:20" ht="13.5" customHeight="1" hidden="1">
      <c r="A57" s="19"/>
      <c r="B57" s="50" t="s">
        <v>21</v>
      </c>
      <c r="C57" s="20"/>
      <c r="D57" s="45"/>
      <c r="E57" s="45"/>
      <c r="F57" s="45"/>
      <c r="G57" s="45"/>
      <c r="H57" s="200" t="str">
        <f>IF('2a.  Simple Form Data Entry'!E106="","  ",'2a.  Simple Form Data Entry'!E106)</f>
        <v xml:space="preserve">  </v>
      </c>
      <c r="I57" s="81">
        <f>'2a.  Simple Form Data Entry'!N106</f>
        <v>0</v>
      </c>
      <c r="J57" s="81">
        <f>'2a.  Simple Form Data Entry'!G106</f>
        <v>0</v>
      </c>
      <c r="K57" s="81">
        <f>'2a.  Simple Form Data Entry'!H106</f>
        <v>0</v>
      </c>
      <c r="L57" s="80">
        <f t="shared" si="12"/>
        <v>0</v>
      </c>
      <c r="M57" s="81">
        <f>'2a.  Simple Form Data Entry'!I106</f>
        <v>0</v>
      </c>
      <c r="N57" s="81">
        <f>'2a.  Simple Form Data Entry'!J106</f>
        <v>0</v>
      </c>
      <c r="O57" s="80">
        <f t="shared" si="13"/>
        <v>0</v>
      </c>
      <c r="P57" s="81">
        <f>'2a.  Simple Form Data Entry'!K106</f>
        <v>0</v>
      </c>
      <c r="Q57" s="81">
        <f>'2a.  Simple Form Data Entry'!L106</f>
        <v>0</v>
      </c>
      <c r="R57" s="80">
        <f t="shared" si="14"/>
        <v>0</v>
      </c>
      <c r="S57" s="83">
        <f>'2a.  Simple Form Data Entry'!M106</f>
        <v>0</v>
      </c>
      <c r="T57" s="12"/>
    </row>
    <row r="58" spans="1:20" ht="13.5" customHeight="1" hidden="1">
      <c r="A58" s="19"/>
      <c r="B58" s="50" t="s">
        <v>25</v>
      </c>
      <c r="C58" s="20"/>
      <c r="D58" s="45"/>
      <c r="E58" s="45"/>
      <c r="F58" s="45"/>
      <c r="G58" s="45"/>
      <c r="H58" s="200" t="str">
        <f>IF('2a.  Simple Form Data Entry'!E107="","  ",'2a.  Simple Form Data Entry'!E107)</f>
        <v xml:space="preserve">  </v>
      </c>
      <c r="I58" s="81">
        <f>'2a.  Simple Form Data Entry'!N107</f>
        <v>0</v>
      </c>
      <c r="J58" s="81">
        <f>'2a.  Simple Form Data Entry'!G107</f>
        <v>0</v>
      </c>
      <c r="K58" s="81">
        <f>'2a.  Simple Form Data Entry'!H107</f>
        <v>0</v>
      </c>
      <c r="L58" s="80">
        <f t="shared" si="12"/>
        <v>0</v>
      </c>
      <c r="M58" s="81">
        <f>'2a.  Simple Form Data Entry'!I107</f>
        <v>0</v>
      </c>
      <c r="N58" s="81">
        <f>'2a.  Simple Form Data Entry'!J107</f>
        <v>0</v>
      </c>
      <c r="O58" s="80">
        <f t="shared" si="13"/>
        <v>0</v>
      </c>
      <c r="P58" s="81">
        <f>'2a.  Simple Form Data Entry'!K107</f>
        <v>0</v>
      </c>
      <c r="Q58" s="81">
        <f>'2a.  Simple Form Data Entry'!L107</f>
        <v>0</v>
      </c>
      <c r="R58" s="80">
        <f t="shared" si="14"/>
        <v>0</v>
      </c>
      <c r="S58" s="83">
        <f>'2a.  Simple Form Data Entry'!M107</f>
        <v>0</v>
      </c>
      <c r="T58" s="12"/>
    </row>
    <row r="59" spans="1:20" ht="13.5" customHeight="1" hidden="1">
      <c r="A59" s="19"/>
      <c r="B59" s="50" t="s">
        <v>53</v>
      </c>
      <c r="C59" s="20"/>
      <c r="D59" s="45"/>
      <c r="E59" s="45"/>
      <c r="F59" s="45"/>
      <c r="G59" s="45"/>
      <c r="H59" s="200" t="str">
        <f>IF('2a.  Simple Form Data Entry'!E108="","  ",'2a.  Simple Form Data Entry'!E108)</f>
        <v xml:space="preserve">  </v>
      </c>
      <c r="I59" s="81">
        <f>'2a.  Simple Form Data Entry'!N108</f>
        <v>0</v>
      </c>
      <c r="J59" s="81">
        <f>'2a.  Simple Form Data Entry'!G108</f>
        <v>0</v>
      </c>
      <c r="K59" s="81">
        <f>'2a.  Simple Form Data Entry'!H108</f>
        <v>0</v>
      </c>
      <c r="L59" s="80">
        <f t="shared" si="12"/>
        <v>0</v>
      </c>
      <c r="M59" s="81">
        <f>'2a.  Simple Form Data Entry'!I108</f>
        <v>0</v>
      </c>
      <c r="N59" s="81">
        <f>'2a.  Simple Form Data Entry'!J108</f>
        <v>0</v>
      </c>
      <c r="O59" s="80">
        <f t="shared" si="13"/>
        <v>0</v>
      </c>
      <c r="P59" s="81">
        <f>'2a.  Simple Form Data Entry'!K108</f>
        <v>0</v>
      </c>
      <c r="Q59" s="81">
        <f>'2a.  Simple Form Data Entry'!L108</f>
        <v>0</v>
      </c>
      <c r="R59" s="80">
        <f t="shared" si="14"/>
        <v>0</v>
      </c>
      <c r="S59" s="83">
        <f>'2a.  Simple Form Data Entry'!M108</f>
        <v>0</v>
      </c>
      <c r="T59" s="12"/>
    </row>
    <row r="60" spans="1:20" ht="13.5" customHeight="1" hidden="1">
      <c r="A60" s="19"/>
      <c r="B60" s="408" t="s">
        <v>55</v>
      </c>
      <c r="C60" s="409"/>
      <c r="D60" s="45"/>
      <c r="E60" s="45"/>
      <c r="F60" s="45"/>
      <c r="G60" s="45"/>
      <c r="H60" s="200" t="str">
        <f>IF('2a.  Simple Form Data Entry'!E109="","  ",'2a.  Simple Form Data Entry'!E109)</f>
        <v xml:space="preserve">  </v>
      </c>
      <c r="I60" s="81">
        <f>'2a.  Simple Form Data Entry'!N109</f>
        <v>0</v>
      </c>
      <c r="J60" s="81">
        <f>'2a.  Simple Form Data Entry'!G109</f>
        <v>0</v>
      </c>
      <c r="K60" s="81">
        <f>'2a.  Simple Form Data Entry'!H109</f>
        <v>0</v>
      </c>
      <c r="L60" s="80">
        <f t="shared" si="12"/>
        <v>0</v>
      </c>
      <c r="M60" s="81">
        <f>'2a.  Simple Form Data Entry'!I109</f>
        <v>0</v>
      </c>
      <c r="N60" s="81">
        <f>'2a.  Simple Form Data Entry'!J109</f>
        <v>0</v>
      </c>
      <c r="O60" s="80">
        <f t="shared" si="13"/>
        <v>0</v>
      </c>
      <c r="P60" s="81">
        <f>'2a.  Simple Form Data Entry'!K109</f>
        <v>0</v>
      </c>
      <c r="Q60" s="81">
        <f>'2a.  Simple Form Data Entry'!L109</f>
        <v>0</v>
      </c>
      <c r="R60" s="80">
        <f t="shared" si="14"/>
        <v>0</v>
      </c>
      <c r="S60" s="83">
        <f>'2a.  Simple Form Data Entry'!M109</f>
        <v>0</v>
      </c>
      <c r="T60" s="12"/>
    </row>
    <row r="61" spans="1:20" ht="13.5" customHeight="1" hidden="1">
      <c r="A61" s="19"/>
      <c r="B61" s="395" t="s">
        <v>56</v>
      </c>
      <c r="C61" s="396"/>
      <c r="D61" s="45"/>
      <c r="E61" s="45"/>
      <c r="F61" s="45"/>
      <c r="G61" s="45"/>
      <c r="H61" s="200" t="str">
        <f>IF('2a.  Simple Form Data Entry'!E110="","  ",'2a.  Simple Form Data Entry'!E110)</f>
        <v xml:space="preserve">  </v>
      </c>
      <c r="I61" s="81">
        <f>'2a.  Simple Form Data Entry'!N110</f>
        <v>0</v>
      </c>
      <c r="J61" s="81">
        <f>'2a.  Simple Form Data Entry'!G110</f>
        <v>0</v>
      </c>
      <c r="K61" s="81">
        <f>'2a.  Simple Form Data Entry'!H110</f>
        <v>0</v>
      </c>
      <c r="L61" s="80">
        <f t="shared" si="12"/>
        <v>0</v>
      </c>
      <c r="M61" s="81">
        <f>'2a.  Simple Form Data Entry'!I110</f>
        <v>0</v>
      </c>
      <c r="N61" s="81">
        <f>'2a.  Simple Form Data Entry'!J110</f>
        <v>0</v>
      </c>
      <c r="O61" s="80">
        <f t="shared" si="13"/>
        <v>0</v>
      </c>
      <c r="P61" s="81">
        <f>'2a.  Simple Form Data Entry'!K110</f>
        <v>0</v>
      </c>
      <c r="Q61" s="81">
        <f>'2a.  Simple Form Data Entry'!L110</f>
        <v>0</v>
      </c>
      <c r="R61" s="80">
        <f t="shared" si="14"/>
        <v>0</v>
      </c>
      <c r="S61" s="83">
        <f>'2a.  Simple Form Data Entry'!M110</f>
        <v>0</v>
      </c>
      <c r="T61" s="12"/>
    </row>
    <row r="62" spans="1:20" ht="13.5" customHeight="1" hidden="1">
      <c r="A62" s="19"/>
      <c r="B62" s="408" t="s">
        <v>57</v>
      </c>
      <c r="C62" s="409"/>
      <c r="D62" s="45"/>
      <c r="E62" s="45"/>
      <c r="F62" s="45"/>
      <c r="G62" s="45"/>
      <c r="H62" s="200" t="str">
        <f>IF('2a.  Simple Form Data Entry'!E111="","  ",'2a.  Simple Form Data Entry'!E111)</f>
        <v xml:space="preserve">  </v>
      </c>
      <c r="I62" s="81">
        <f>'2a.  Simple Form Data Entry'!N111</f>
        <v>0</v>
      </c>
      <c r="J62" s="81">
        <f>'2a.  Simple Form Data Entry'!G111</f>
        <v>0</v>
      </c>
      <c r="K62" s="81">
        <f>'2a.  Simple Form Data Entry'!H111</f>
        <v>0</v>
      </c>
      <c r="L62" s="80">
        <f t="shared" si="12"/>
        <v>0</v>
      </c>
      <c r="M62" s="81">
        <f>'2a.  Simple Form Data Entry'!I111</f>
        <v>0</v>
      </c>
      <c r="N62" s="81">
        <f>'2a.  Simple Form Data Entry'!J111</f>
        <v>0</v>
      </c>
      <c r="O62" s="80">
        <f t="shared" si="13"/>
        <v>0</v>
      </c>
      <c r="P62" s="81">
        <f>'2a.  Simple Form Data Entry'!K111</f>
        <v>0</v>
      </c>
      <c r="Q62" s="81">
        <f>'2a.  Simple Form Data Entry'!L111</f>
        <v>0</v>
      </c>
      <c r="R62" s="80">
        <f t="shared" si="14"/>
        <v>0</v>
      </c>
      <c r="S62" s="83">
        <f>'2a.  Simple Form Data Entry'!M111</f>
        <v>0</v>
      </c>
      <c r="T62" s="12"/>
    </row>
    <row r="63" spans="1:20" ht="13.5" customHeight="1" hidden="1">
      <c r="A63" s="19"/>
      <c r="B63" s="397" t="s">
        <v>26</v>
      </c>
      <c r="C63" s="398"/>
      <c r="D63" s="45"/>
      <c r="E63" s="45"/>
      <c r="F63" s="45"/>
      <c r="G63" s="45"/>
      <c r="H63" s="200" t="str">
        <f>IF('2a.  Simple Form Data Entry'!E112="","  ",'2a.  Simple Form Data Entry'!E112)</f>
        <v xml:space="preserve">  </v>
      </c>
      <c r="I63" s="81">
        <f>'2a.  Simple Form Data Entry'!N112</f>
        <v>0</v>
      </c>
      <c r="J63" s="81">
        <f>'2a.  Simple Form Data Entry'!G112</f>
        <v>0</v>
      </c>
      <c r="K63" s="81">
        <f>'2a.  Simple Form Data Entry'!H112</f>
        <v>0</v>
      </c>
      <c r="L63" s="80">
        <f t="shared" si="12"/>
        <v>0</v>
      </c>
      <c r="M63" s="81">
        <f>'2a.  Simple Form Data Entry'!I112</f>
        <v>0</v>
      </c>
      <c r="N63" s="81">
        <f>'2a.  Simple Form Data Entry'!J112</f>
        <v>0</v>
      </c>
      <c r="O63" s="80">
        <f t="shared" si="13"/>
        <v>0</v>
      </c>
      <c r="P63" s="81">
        <f>'2a.  Simple Form Data Entry'!K112</f>
        <v>0</v>
      </c>
      <c r="Q63" s="81">
        <f>'2a.  Simple Form Data Entry'!L112</f>
        <v>0</v>
      </c>
      <c r="R63" s="80">
        <f t="shared" si="14"/>
        <v>0</v>
      </c>
      <c r="S63" s="83">
        <f>'2a.  Simple Form Data Entry'!M112</f>
        <v>0</v>
      </c>
      <c r="T63" s="12"/>
    </row>
    <row r="64" spans="1:20" ht="13.5" hidden="1">
      <c r="A64" s="26"/>
      <c r="B64" s="27"/>
      <c r="C64" s="28" t="s">
        <v>12</v>
      </c>
      <c r="D64" s="29"/>
      <c r="E64" s="29"/>
      <c r="F64" s="29"/>
      <c r="G64" s="29"/>
      <c r="H64" s="201"/>
      <c r="I64" s="63">
        <f aca="true" t="shared" si="17" ref="I64:S64">SUM(I57:I63)</f>
        <v>0</v>
      </c>
      <c r="J64" s="63">
        <f t="shared" si="17"/>
        <v>0</v>
      </c>
      <c r="K64" s="63">
        <f t="shared" si="17"/>
        <v>0</v>
      </c>
      <c r="L64" s="80">
        <f t="shared" si="12"/>
        <v>0</v>
      </c>
      <c r="M64" s="63">
        <f t="shared" si="17"/>
        <v>0</v>
      </c>
      <c r="N64" s="63">
        <f t="shared" si="17"/>
        <v>0</v>
      </c>
      <c r="O64" s="80">
        <f t="shared" si="13"/>
        <v>0</v>
      </c>
      <c r="P64" s="63">
        <f aca="true" t="shared" si="18" ref="P64:Q64">SUM(P57:P63)</f>
        <v>0</v>
      </c>
      <c r="Q64" s="63">
        <f t="shared" si="18"/>
        <v>0</v>
      </c>
      <c r="R64" s="80">
        <f t="shared" si="14"/>
        <v>0</v>
      </c>
      <c r="S64" s="64">
        <f t="shared" si="17"/>
        <v>0</v>
      </c>
      <c r="T64" s="12"/>
    </row>
    <row r="65" spans="1:20" ht="3" customHeight="1" hidden="1">
      <c r="A65" s="57"/>
      <c r="B65" s="58"/>
      <c r="C65" s="2"/>
      <c r="D65" s="23"/>
      <c r="E65" s="23"/>
      <c r="F65" s="23"/>
      <c r="G65" s="23"/>
      <c r="H65" s="202"/>
      <c r="I65" s="59"/>
      <c r="J65" s="60"/>
      <c r="K65" s="60"/>
      <c r="L65" s="80">
        <f t="shared" si="12"/>
        <v>0</v>
      </c>
      <c r="M65" s="61"/>
      <c r="N65" s="60"/>
      <c r="O65" s="80">
        <f t="shared" si="13"/>
        <v>0</v>
      </c>
      <c r="P65" s="60"/>
      <c r="Q65" s="60"/>
      <c r="R65" s="80">
        <f t="shared" si="14"/>
        <v>0</v>
      </c>
      <c r="S65" s="62"/>
      <c r="T65" s="12"/>
    </row>
    <row r="66" spans="1:20" ht="13.5" hidden="1">
      <c r="A66" s="399" t="str">
        <f>IF('2a.  Simple Form Data Entry'!E115="","   ",'2a.  Simple Form Data Entry'!E115)</f>
        <v xml:space="preserve">   </v>
      </c>
      <c r="B66" s="400"/>
      <c r="C66" s="401"/>
      <c r="D66" s="177" t="str">
        <f>IF(A66="   ","   ",IF(A66='2a.  Simple Form Data Entry'!$G$21,'2a.  Simple Form Data Entry'!J$21,IF(A66='2a.  Simple Form Data Entry'!$G$22,'2a.  Simple Form Data Entry'!J$22,IF(A66='2a.  Simple Form Data Entry'!$G$23,'2a.  Simple Form Data Entry'!J$23,IF(A66='2a.  Simple Form Data Entry'!$G$24,'2a.  Simple Form Data Entry'!$J$24,IF(A66='2a.  Simple Form Data Entry'!$G$25,'2a.  Simple Form Data Entry'!J$25,IF(A66='2a.  Simple Form Data Entry'!$G$26,'2a.  Simple Form Data Entry'!J$26,"   ")))))))</f>
        <v xml:space="preserve">   </v>
      </c>
      <c r="E66" s="89" t="str">
        <f>IF(A66="   ","   ",IF(A66='2a.  Simple Form Data Entry'!$G$21,'2a.  Simple Form Data Entry'!K$21,IF(A66='2a.  Simple Form Data Entry'!$G$22,'2a.  Simple Form Data Entry'!K$22,IF(A66='2a.  Simple Form Data Entry'!$G$23,'2a.  Simple Form Data Entry'!K$23,IF(A66='2a.  Simple Form Data Entry'!$G$24,'2a.  Simple Form Data Entry'!$K$24,IF(A66='2a.  Simple Form Data Entry'!G$25,'2a.  Simple Form Data Entry'!K$25,IF(A66='2a.  Simple Form Data Entry'!G$26,'2a.  Simple Form Data Entry'!K$26,"   ")))))))</f>
        <v xml:space="preserve">   </v>
      </c>
      <c r="F66" s="177" t="str">
        <f>IF(A66="   ","   ",IF(A66='2a.  Simple Form Data Entry'!$G$21,'2a.  Simple Form Data Entry'!L$21,IF(A66='2a.  Simple Form Data Entry'!$G$22,'2a.  Simple Form Data Entry'!L$22,IF(A66='2a.  Simple Form Data Entry'!$G$23,'2a.  Simple Form Data Entry'!L$23,IF(A66='2a.  Simple Form Data Entry'!$G$24,'2a.  Simple Form Data Entry'!$L$24,IF(A66='2a.  Simple Form Data Entry'!$G$25,'2a.  Simple Form Data Entry'!$L$25,IF(A66='2a.  Simple Form Data Entry'!$G$26,'2a.  Simple Form Data Entry'!$L$26,"   ")))))))</f>
        <v xml:space="preserve">   </v>
      </c>
      <c r="G66" s="79" t="str">
        <f>IF('2a.  Simple Form Data Entry'!I115="","   ",'2a.  Simple Form Data Entry'!I115)</f>
        <v xml:space="preserve"> </v>
      </c>
      <c r="H66" s="198"/>
      <c r="I66" s="48"/>
      <c r="J66" s="38"/>
      <c r="K66" s="38"/>
      <c r="L66" s="80">
        <f t="shared" si="12"/>
        <v>0</v>
      </c>
      <c r="M66" s="38"/>
      <c r="N66" s="38"/>
      <c r="O66" s="80">
        <f t="shared" si="13"/>
        <v>0</v>
      </c>
      <c r="P66" s="38"/>
      <c r="Q66" s="38"/>
      <c r="R66" s="80">
        <f t="shared" si="14"/>
        <v>0</v>
      </c>
      <c r="S66" s="39"/>
      <c r="T66" s="12"/>
    </row>
    <row r="67" spans="1:20" ht="13.5" customHeight="1" hidden="1">
      <c r="A67" s="19"/>
      <c r="B67" s="50" t="s">
        <v>21</v>
      </c>
      <c r="C67" s="20"/>
      <c r="D67" s="45"/>
      <c r="E67" s="45"/>
      <c r="F67" s="45"/>
      <c r="G67" s="45"/>
      <c r="H67" s="200" t="str">
        <f>IF('2a.  Simple Form Data Entry'!E117="","  ",'2a.  Simple Form Data Entry'!E117)</f>
        <v xml:space="preserve">  </v>
      </c>
      <c r="I67" s="81">
        <f>'2a.  Simple Form Data Entry'!N117</f>
        <v>0</v>
      </c>
      <c r="J67" s="81">
        <f>'2a.  Simple Form Data Entry'!G117</f>
        <v>0</v>
      </c>
      <c r="K67" s="81">
        <f>'2a.  Simple Form Data Entry'!H117</f>
        <v>0</v>
      </c>
      <c r="L67" s="80">
        <f t="shared" si="12"/>
        <v>0</v>
      </c>
      <c r="M67" s="81">
        <f>'2a.  Simple Form Data Entry'!I117</f>
        <v>0</v>
      </c>
      <c r="N67" s="81">
        <f>'2a.  Simple Form Data Entry'!J117</f>
        <v>0</v>
      </c>
      <c r="O67" s="80">
        <f t="shared" si="13"/>
        <v>0</v>
      </c>
      <c r="P67" s="81">
        <f>'2a.  Simple Form Data Entry'!K117</f>
        <v>0</v>
      </c>
      <c r="Q67" s="81">
        <f>'2a.  Simple Form Data Entry'!L117</f>
        <v>0</v>
      </c>
      <c r="R67" s="80">
        <f t="shared" si="14"/>
        <v>0</v>
      </c>
      <c r="S67" s="83">
        <f>'2a.  Simple Form Data Entry'!M117</f>
        <v>0</v>
      </c>
      <c r="T67" s="12"/>
    </row>
    <row r="68" spans="1:20" ht="13.5" customHeight="1" hidden="1">
      <c r="A68" s="19"/>
      <c r="B68" s="50" t="s">
        <v>25</v>
      </c>
      <c r="C68" s="20"/>
      <c r="D68" s="45"/>
      <c r="E68" s="45"/>
      <c r="F68" s="45"/>
      <c r="G68" s="45"/>
      <c r="H68" s="200" t="str">
        <f>IF('2a.  Simple Form Data Entry'!E118="","  ",'2a.  Simple Form Data Entry'!E118)</f>
        <v xml:space="preserve">  </v>
      </c>
      <c r="I68" s="81">
        <f>'2a.  Simple Form Data Entry'!N118</f>
        <v>0</v>
      </c>
      <c r="J68" s="81">
        <f>'2a.  Simple Form Data Entry'!G118</f>
        <v>0</v>
      </c>
      <c r="K68" s="81">
        <f>'2a.  Simple Form Data Entry'!H118</f>
        <v>0</v>
      </c>
      <c r="L68" s="80">
        <f t="shared" si="12"/>
        <v>0</v>
      </c>
      <c r="M68" s="81">
        <f>'2a.  Simple Form Data Entry'!I118</f>
        <v>0</v>
      </c>
      <c r="N68" s="81">
        <f>'2a.  Simple Form Data Entry'!J118</f>
        <v>0</v>
      </c>
      <c r="O68" s="80">
        <f t="shared" si="13"/>
        <v>0</v>
      </c>
      <c r="P68" s="81">
        <f>'2a.  Simple Form Data Entry'!K118</f>
        <v>0</v>
      </c>
      <c r="Q68" s="81">
        <f>'2a.  Simple Form Data Entry'!L118</f>
        <v>0</v>
      </c>
      <c r="R68" s="80">
        <f t="shared" si="14"/>
        <v>0</v>
      </c>
      <c r="S68" s="83">
        <f>'2a.  Simple Form Data Entry'!M118</f>
        <v>0</v>
      </c>
      <c r="T68" s="12"/>
    </row>
    <row r="69" spans="1:20" ht="13.5" customHeight="1" hidden="1">
      <c r="A69" s="19"/>
      <c r="B69" s="50" t="s">
        <v>53</v>
      </c>
      <c r="C69" s="20"/>
      <c r="D69" s="45"/>
      <c r="E69" s="45"/>
      <c r="F69" s="45"/>
      <c r="G69" s="45"/>
      <c r="H69" s="200" t="str">
        <f>IF('2a.  Simple Form Data Entry'!E119="","  ",'2a.  Simple Form Data Entry'!E119)</f>
        <v xml:space="preserve">  </v>
      </c>
      <c r="I69" s="81">
        <f>'2a.  Simple Form Data Entry'!N119</f>
        <v>0</v>
      </c>
      <c r="J69" s="81">
        <f>'2a.  Simple Form Data Entry'!G119</f>
        <v>0</v>
      </c>
      <c r="K69" s="81">
        <f>'2a.  Simple Form Data Entry'!H119</f>
        <v>0</v>
      </c>
      <c r="L69" s="80">
        <f t="shared" si="12"/>
        <v>0</v>
      </c>
      <c r="M69" s="81">
        <f>'2a.  Simple Form Data Entry'!I119</f>
        <v>0</v>
      </c>
      <c r="N69" s="81">
        <f>'2a.  Simple Form Data Entry'!J119</f>
        <v>0</v>
      </c>
      <c r="O69" s="80">
        <f t="shared" si="13"/>
        <v>0</v>
      </c>
      <c r="P69" s="81">
        <f>'2a.  Simple Form Data Entry'!K119</f>
        <v>0</v>
      </c>
      <c r="Q69" s="81">
        <f>'2a.  Simple Form Data Entry'!L119</f>
        <v>0</v>
      </c>
      <c r="R69" s="80">
        <f t="shared" si="14"/>
        <v>0</v>
      </c>
      <c r="S69" s="83">
        <f>'2a.  Simple Form Data Entry'!M119</f>
        <v>0</v>
      </c>
      <c r="T69" s="12"/>
    </row>
    <row r="70" spans="1:20" ht="13.5" customHeight="1" hidden="1">
      <c r="A70" s="19"/>
      <c r="B70" s="408" t="s">
        <v>55</v>
      </c>
      <c r="C70" s="409"/>
      <c r="D70" s="45"/>
      <c r="E70" s="45"/>
      <c r="F70" s="45"/>
      <c r="G70" s="45"/>
      <c r="H70" s="200" t="str">
        <f>IF('2a.  Simple Form Data Entry'!E120="","  ",'2a.  Simple Form Data Entry'!E120)</f>
        <v xml:space="preserve">  </v>
      </c>
      <c r="I70" s="81">
        <f>'2a.  Simple Form Data Entry'!N120</f>
        <v>0</v>
      </c>
      <c r="J70" s="81">
        <f>'2a.  Simple Form Data Entry'!G120</f>
        <v>0</v>
      </c>
      <c r="K70" s="81">
        <f>'2a.  Simple Form Data Entry'!H120</f>
        <v>0</v>
      </c>
      <c r="L70" s="80">
        <f t="shared" si="12"/>
        <v>0</v>
      </c>
      <c r="M70" s="81">
        <f>'2a.  Simple Form Data Entry'!I120</f>
        <v>0</v>
      </c>
      <c r="N70" s="81">
        <f>'2a.  Simple Form Data Entry'!J120</f>
        <v>0</v>
      </c>
      <c r="O70" s="80">
        <f t="shared" si="13"/>
        <v>0</v>
      </c>
      <c r="P70" s="81">
        <f>'2a.  Simple Form Data Entry'!K120</f>
        <v>0</v>
      </c>
      <c r="Q70" s="81">
        <f>'2a.  Simple Form Data Entry'!L120</f>
        <v>0</v>
      </c>
      <c r="R70" s="80">
        <f t="shared" si="14"/>
        <v>0</v>
      </c>
      <c r="S70" s="83">
        <f>'2a.  Simple Form Data Entry'!M120</f>
        <v>0</v>
      </c>
      <c r="T70" s="12"/>
    </row>
    <row r="71" spans="1:20" ht="13.5" customHeight="1" hidden="1">
      <c r="A71" s="19"/>
      <c r="B71" s="395" t="s">
        <v>56</v>
      </c>
      <c r="C71" s="396"/>
      <c r="D71" s="45"/>
      <c r="E71" s="45"/>
      <c r="F71" s="45"/>
      <c r="G71" s="45"/>
      <c r="H71" s="200" t="str">
        <f>IF('2a.  Simple Form Data Entry'!E121="","  ",'2a.  Simple Form Data Entry'!E121)</f>
        <v xml:space="preserve">  </v>
      </c>
      <c r="I71" s="81">
        <f>'2a.  Simple Form Data Entry'!N121</f>
        <v>0</v>
      </c>
      <c r="J71" s="81">
        <f>'2a.  Simple Form Data Entry'!G121</f>
        <v>0</v>
      </c>
      <c r="K71" s="81">
        <f>'2a.  Simple Form Data Entry'!H121</f>
        <v>0</v>
      </c>
      <c r="L71" s="80">
        <f t="shared" si="12"/>
        <v>0</v>
      </c>
      <c r="M71" s="81">
        <f>'2a.  Simple Form Data Entry'!I121</f>
        <v>0</v>
      </c>
      <c r="N71" s="81">
        <f>'2a.  Simple Form Data Entry'!J121</f>
        <v>0</v>
      </c>
      <c r="O71" s="80">
        <f t="shared" si="13"/>
        <v>0</v>
      </c>
      <c r="P71" s="81">
        <f>'2a.  Simple Form Data Entry'!K121</f>
        <v>0</v>
      </c>
      <c r="Q71" s="81">
        <f>'2a.  Simple Form Data Entry'!L121</f>
        <v>0</v>
      </c>
      <c r="R71" s="80">
        <f t="shared" si="14"/>
        <v>0</v>
      </c>
      <c r="S71" s="83">
        <f>'2a.  Simple Form Data Entry'!M121</f>
        <v>0</v>
      </c>
      <c r="T71" s="12"/>
    </row>
    <row r="72" spans="1:20" ht="13.5" customHeight="1" hidden="1">
      <c r="A72" s="19"/>
      <c r="B72" s="408" t="s">
        <v>57</v>
      </c>
      <c r="C72" s="409"/>
      <c r="D72" s="45"/>
      <c r="E72" s="45"/>
      <c r="F72" s="45"/>
      <c r="G72" s="45"/>
      <c r="H72" s="200" t="str">
        <f>IF('2a.  Simple Form Data Entry'!E122="","  ",'2a.  Simple Form Data Entry'!E122)</f>
        <v xml:space="preserve">  </v>
      </c>
      <c r="I72" s="81">
        <f>'2a.  Simple Form Data Entry'!N122</f>
        <v>0</v>
      </c>
      <c r="J72" s="81">
        <f>'2a.  Simple Form Data Entry'!G122</f>
        <v>0</v>
      </c>
      <c r="K72" s="81">
        <f>'2a.  Simple Form Data Entry'!H122</f>
        <v>0</v>
      </c>
      <c r="L72" s="80">
        <f t="shared" si="12"/>
        <v>0</v>
      </c>
      <c r="M72" s="81">
        <f>'2a.  Simple Form Data Entry'!I122</f>
        <v>0</v>
      </c>
      <c r="N72" s="81">
        <f>'2a.  Simple Form Data Entry'!J122</f>
        <v>0</v>
      </c>
      <c r="O72" s="80">
        <f t="shared" si="13"/>
        <v>0</v>
      </c>
      <c r="P72" s="81">
        <f>'2a.  Simple Form Data Entry'!K122</f>
        <v>0</v>
      </c>
      <c r="Q72" s="81">
        <f>'2a.  Simple Form Data Entry'!L122</f>
        <v>0</v>
      </c>
      <c r="R72" s="80">
        <f t="shared" si="14"/>
        <v>0</v>
      </c>
      <c r="S72" s="83">
        <f>'2a.  Simple Form Data Entry'!M122</f>
        <v>0</v>
      </c>
      <c r="T72" s="12"/>
    </row>
    <row r="73" spans="1:20" ht="13.5" customHeight="1" hidden="1">
      <c r="A73" s="19"/>
      <c r="B73" s="397" t="s">
        <v>26</v>
      </c>
      <c r="C73" s="398"/>
      <c r="D73" s="45"/>
      <c r="E73" s="45"/>
      <c r="F73" s="45"/>
      <c r="G73" s="45"/>
      <c r="H73" s="200" t="str">
        <f>IF('2a.  Simple Form Data Entry'!E123="","  ",'2a.  Simple Form Data Entry'!E123)</f>
        <v xml:space="preserve">  </v>
      </c>
      <c r="I73" s="81">
        <f>'2a.  Simple Form Data Entry'!N123</f>
        <v>0</v>
      </c>
      <c r="J73" s="81">
        <f>'2a.  Simple Form Data Entry'!G123</f>
        <v>0</v>
      </c>
      <c r="K73" s="81">
        <f>'2a.  Simple Form Data Entry'!H123</f>
        <v>0</v>
      </c>
      <c r="L73" s="80">
        <f t="shared" si="12"/>
        <v>0</v>
      </c>
      <c r="M73" s="81">
        <f>'2a.  Simple Form Data Entry'!I123</f>
        <v>0</v>
      </c>
      <c r="N73" s="81">
        <f>'2a.  Simple Form Data Entry'!J123</f>
        <v>0</v>
      </c>
      <c r="O73" s="80">
        <f t="shared" si="13"/>
        <v>0</v>
      </c>
      <c r="P73" s="81">
        <f>'2a.  Simple Form Data Entry'!K123</f>
        <v>0</v>
      </c>
      <c r="Q73" s="81">
        <f>'2a.  Simple Form Data Entry'!L123</f>
        <v>0</v>
      </c>
      <c r="R73" s="80">
        <f t="shared" si="14"/>
        <v>0</v>
      </c>
      <c r="S73" s="83">
        <f>'2a.  Simple Form Data Entry'!M123</f>
        <v>0</v>
      </c>
      <c r="T73" s="12"/>
    </row>
    <row r="74" spans="1:20" ht="13.5" hidden="1">
      <c r="A74" s="26"/>
      <c r="B74" s="27"/>
      <c r="C74" s="28" t="s">
        <v>12</v>
      </c>
      <c r="D74" s="29"/>
      <c r="E74" s="29"/>
      <c r="F74" s="29"/>
      <c r="G74" s="29"/>
      <c r="H74" s="201"/>
      <c r="I74" s="63">
        <f aca="true" t="shared" si="19" ref="I74:S74">SUM(I67:I73)</f>
        <v>0</v>
      </c>
      <c r="J74" s="63">
        <f t="shared" si="19"/>
        <v>0</v>
      </c>
      <c r="K74" s="63">
        <f t="shared" si="19"/>
        <v>0</v>
      </c>
      <c r="L74" s="80">
        <f t="shared" si="12"/>
        <v>0</v>
      </c>
      <c r="M74" s="63">
        <f t="shared" si="19"/>
        <v>0</v>
      </c>
      <c r="N74" s="63">
        <f t="shared" si="19"/>
        <v>0</v>
      </c>
      <c r="O74" s="80">
        <f t="shared" si="13"/>
        <v>0</v>
      </c>
      <c r="P74" s="63">
        <f aca="true" t="shared" si="20" ref="P74:Q74">SUM(P67:P73)</f>
        <v>0</v>
      </c>
      <c r="Q74" s="63">
        <f t="shared" si="20"/>
        <v>0</v>
      </c>
      <c r="R74" s="80">
        <f t="shared" si="14"/>
        <v>0</v>
      </c>
      <c r="S74" s="64">
        <f t="shared" si="19"/>
        <v>0</v>
      </c>
      <c r="T74" s="12"/>
    </row>
    <row r="75" spans="1:20" ht="3" customHeight="1" hidden="1">
      <c r="A75" s="57"/>
      <c r="B75" s="58"/>
      <c r="C75" s="2"/>
      <c r="D75" s="23"/>
      <c r="E75" s="23"/>
      <c r="F75" s="23"/>
      <c r="G75" s="23"/>
      <c r="H75" s="202"/>
      <c r="I75" s="59"/>
      <c r="J75" s="60"/>
      <c r="K75" s="60"/>
      <c r="L75" s="80">
        <f t="shared" si="12"/>
        <v>0</v>
      </c>
      <c r="M75" s="61"/>
      <c r="N75" s="60"/>
      <c r="O75" s="80">
        <f t="shared" si="13"/>
        <v>0</v>
      </c>
      <c r="P75" s="60"/>
      <c r="Q75" s="60"/>
      <c r="R75" s="80">
        <f t="shared" si="14"/>
        <v>0</v>
      </c>
      <c r="S75" s="62"/>
      <c r="T75" s="12"/>
    </row>
    <row r="76" spans="1:20" ht="13.5" hidden="1">
      <c r="A76" s="399" t="str">
        <f>IF('2a.  Simple Form Data Entry'!E126="","   ",'2a.  Simple Form Data Entry'!E126)</f>
        <v xml:space="preserve">   </v>
      </c>
      <c r="B76" s="400"/>
      <c r="C76" s="401"/>
      <c r="D76" s="177" t="str">
        <f>IF(A76="   ","   ",IF(A76='2a.  Simple Form Data Entry'!$G$21,'2a.  Simple Form Data Entry'!J$21,IF(A76='2a.  Simple Form Data Entry'!$G$22,'2a.  Simple Form Data Entry'!J$22,IF(A76='2a.  Simple Form Data Entry'!$G$23,'2a.  Simple Form Data Entry'!J$23,IF(A76='2a.  Simple Form Data Entry'!$G$24,'2a.  Simple Form Data Entry'!$J$24,IF(A76='2a.  Simple Form Data Entry'!$G$25,'2a.  Simple Form Data Entry'!J$25,IF(A76='2a.  Simple Form Data Entry'!$G$26,'2a.  Simple Form Data Entry'!J$26,"   ")))))))</f>
        <v xml:space="preserve">   </v>
      </c>
      <c r="E76" s="89" t="str">
        <f>IF(A76="   ","   ",IF(A76='2a.  Simple Form Data Entry'!$G$21,'2a.  Simple Form Data Entry'!K$21,IF(A76='2a.  Simple Form Data Entry'!$G$22,'2a.  Simple Form Data Entry'!K$22,IF(A76='2a.  Simple Form Data Entry'!$G$23,'2a.  Simple Form Data Entry'!K$23,IF(A76='2a.  Simple Form Data Entry'!$G$24,'2a.  Simple Form Data Entry'!$K$24,IF(A76='2a.  Simple Form Data Entry'!G$25,'2a.  Simple Form Data Entry'!K$25,IF(A76='2a.  Simple Form Data Entry'!G$26,'2a.  Simple Form Data Entry'!K$26,"   ")))))))</f>
        <v xml:space="preserve">   </v>
      </c>
      <c r="F76" s="177" t="str">
        <f>IF(A76="   ","   ",IF(A76='2a.  Simple Form Data Entry'!$G$21,'2a.  Simple Form Data Entry'!L$21,IF(A76='2a.  Simple Form Data Entry'!$G$22,'2a.  Simple Form Data Entry'!L$22,IF(A76='2a.  Simple Form Data Entry'!$G$23,'2a.  Simple Form Data Entry'!L$23,IF(A76='2a.  Simple Form Data Entry'!$G$24,'2a.  Simple Form Data Entry'!$L$24,IF(A76='2a.  Simple Form Data Entry'!$G$25,'2a.  Simple Form Data Entry'!$L$25,IF(A76='2a.  Simple Form Data Entry'!$G$26,'2a.  Simple Form Data Entry'!$L$26,"   ")))))))</f>
        <v xml:space="preserve">   </v>
      </c>
      <c r="G76" s="79" t="str">
        <f>IF('2a.  Simple Form Data Entry'!I126="","   ",'2a.  Simple Form Data Entry'!I126)</f>
        <v xml:space="preserve"> </v>
      </c>
      <c r="H76" s="198"/>
      <c r="I76" s="48"/>
      <c r="J76" s="38"/>
      <c r="K76" s="38"/>
      <c r="L76" s="80">
        <f t="shared" si="12"/>
        <v>0</v>
      </c>
      <c r="M76" s="38"/>
      <c r="N76" s="38"/>
      <c r="O76" s="80">
        <f t="shared" si="13"/>
        <v>0</v>
      </c>
      <c r="P76" s="38"/>
      <c r="Q76" s="38"/>
      <c r="R76" s="80">
        <f t="shared" si="14"/>
        <v>0</v>
      </c>
      <c r="S76" s="39"/>
      <c r="T76" s="12"/>
    </row>
    <row r="77" spans="1:20" ht="13.5" hidden="1">
      <c r="A77" s="19"/>
      <c r="B77" s="50" t="s">
        <v>21</v>
      </c>
      <c r="C77" s="20"/>
      <c r="D77" s="45"/>
      <c r="E77" s="45"/>
      <c r="F77" s="45"/>
      <c r="G77" s="45"/>
      <c r="H77" s="200" t="str">
        <f>IF('2a.  Simple Form Data Entry'!E128="","  ",'2a.  Simple Form Data Entry'!E128)</f>
        <v xml:space="preserve">  </v>
      </c>
      <c r="I77" s="81">
        <f>'2a.  Simple Form Data Entry'!N128</f>
        <v>0</v>
      </c>
      <c r="J77" s="81">
        <f>'2a.  Simple Form Data Entry'!G128</f>
        <v>0</v>
      </c>
      <c r="K77" s="81">
        <f>'2a.  Simple Form Data Entry'!H128</f>
        <v>0</v>
      </c>
      <c r="L77" s="80">
        <f t="shared" si="12"/>
        <v>0</v>
      </c>
      <c r="M77" s="81">
        <f>'2a.  Simple Form Data Entry'!I128</f>
        <v>0</v>
      </c>
      <c r="N77" s="81">
        <f>'2a.  Simple Form Data Entry'!J128</f>
        <v>0</v>
      </c>
      <c r="O77" s="80">
        <f t="shared" si="13"/>
        <v>0</v>
      </c>
      <c r="P77" s="81">
        <f>'2a.  Simple Form Data Entry'!K128</f>
        <v>0</v>
      </c>
      <c r="Q77" s="81">
        <f>'2a.  Simple Form Data Entry'!L128</f>
        <v>0</v>
      </c>
      <c r="R77" s="80">
        <f t="shared" si="14"/>
        <v>0</v>
      </c>
      <c r="S77" s="104">
        <f>'2a.  Simple Form Data Entry'!M128</f>
        <v>0</v>
      </c>
      <c r="T77" s="12"/>
    </row>
    <row r="78" spans="1:20" ht="13.5" hidden="1">
      <c r="A78" s="19"/>
      <c r="B78" s="50" t="s">
        <v>25</v>
      </c>
      <c r="C78" s="20"/>
      <c r="D78" s="45"/>
      <c r="E78" s="45"/>
      <c r="F78" s="45"/>
      <c r="G78" s="45"/>
      <c r="H78" s="200" t="str">
        <f>IF('2a.  Simple Form Data Entry'!E129="","  ",'2a.  Simple Form Data Entry'!E129)</f>
        <v xml:space="preserve">  </v>
      </c>
      <c r="I78" s="81">
        <f>'2a.  Simple Form Data Entry'!N129</f>
        <v>0</v>
      </c>
      <c r="J78" s="81">
        <f>'2a.  Simple Form Data Entry'!G129</f>
        <v>0</v>
      </c>
      <c r="K78" s="81">
        <f>'2a.  Simple Form Data Entry'!H129</f>
        <v>0</v>
      </c>
      <c r="L78" s="80">
        <f t="shared" si="12"/>
        <v>0</v>
      </c>
      <c r="M78" s="81">
        <f>'2a.  Simple Form Data Entry'!I129</f>
        <v>0</v>
      </c>
      <c r="N78" s="81">
        <f>'2a.  Simple Form Data Entry'!J129</f>
        <v>0</v>
      </c>
      <c r="O78" s="80">
        <f t="shared" si="13"/>
        <v>0</v>
      </c>
      <c r="P78" s="81">
        <f>'2a.  Simple Form Data Entry'!K129</f>
        <v>0</v>
      </c>
      <c r="Q78" s="81">
        <f>'2a.  Simple Form Data Entry'!L129</f>
        <v>0</v>
      </c>
      <c r="R78" s="80">
        <f t="shared" si="14"/>
        <v>0</v>
      </c>
      <c r="S78" s="104">
        <f>'2a.  Simple Form Data Entry'!M129</f>
        <v>0</v>
      </c>
      <c r="T78" s="12"/>
    </row>
    <row r="79" spans="1:20" ht="13.5" hidden="1">
      <c r="A79" s="19"/>
      <c r="B79" s="50" t="s">
        <v>53</v>
      </c>
      <c r="C79" s="20"/>
      <c r="D79" s="45"/>
      <c r="E79" s="45"/>
      <c r="F79" s="45"/>
      <c r="G79" s="45"/>
      <c r="H79" s="200" t="str">
        <f>IF('2a.  Simple Form Data Entry'!E130="","  ",'2a.  Simple Form Data Entry'!E130)</f>
        <v xml:space="preserve">  </v>
      </c>
      <c r="I79" s="81">
        <f>'2a.  Simple Form Data Entry'!N130</f>
        <v>0</v>
      </c>
      <c r="J79" s="81">
        <f>'2a.  Simple Form Data Entry'!G130</f>
        <v>0</v>
      </c>
      <c r="K79" s="81">
        <f>'2a.  Simple Form Data Entry'!H130</f>
        <v>0</v>
      </c>
      <c r="L79" s="80">
        <f t="shared" si="12"/>
        <v>0</v>
      </c>
      <c r="M79" s="81">
        <f>'2a.  Simple Form Data Entry'!I130</f>
        <v>0</v>
      </c>
      <c r="N79" s="81">
        <f>'2a.  Simple Form Data Entry'!J130</f>
        <v>0</v>
      </c>
      <c r="O79" s="80">
        <f t="shared" si="13"/>
        <v>0</v>
      </c>
      <c r="P79" s="81">
        <f>'2a.  Simple Form Data Entry'!K130</f>
        <v>0</v>
      </c>
      <c r="Q79" s="81">
        <f>'2a.  Simple Form Data Entry'!L130</f>
        <v>0</v>
      </c>
      <c r="R79" s="80">
        <f t="shared" si="14"/>
        <v>0</v>
      </c>
      <c r="S79" s="104">
        <f>'2a.  Simple Form Data Entry'!M130</f>
        <v>0</v>
      </c>
      <c r="T79" s="12"/>
    </row>
    <row r="80" spans="1:20" ht="13.5" hidden="1">
      <c r="A80" s="19"/>
      <c r="B80" s="408" t="s">
        <v>55</v>
      </c>
      <c r="C80" s="409"/>
      <c r="D80" s="45"/>
      <c r="E80" s="45"/>
      <c r="F80" s="45"/>
      <c r="G80" s="45"/>
      <c r="H80" s="200" t="str">
        <f>IF('2a.  Simple Form Data Entry'!E131="","  ",'2a.  Simple Form Data Entry'!E131)</f>
        <v xml:space="preserve">  </v>
      </c>
      <c r="I80" s="81">
        <f>'2a.  Simple Form Data Entry'!N131</f>
        <v>0</v>
      </c>
      <c r="J80" s="81">
        <f>'2a.  Simple Form Data Entry'!G131</f>
        <v>0</v>
      </c>
      <c r="K80" s="81">
        <f>'2a.  Simple Form Data Entry'!H131</f>
        <v>0</v>
      </c>
      <c r="L80" s="80">
        <f t="shared" si="12"/>
        <v>0</v>
      </c>
      <c r="M80" s="81">
        <f>'2a.  Simple Form Data Entry'!I131</f>
        <v>0</v>
      </c>
      <c r="N80" s="81">
        <f>'2a.  Simple Form Data Entry'!J131</f>
        <v>0</v>
      </c>
      <c r="O80" s="80">
        <f t="shared" si="13"/>
        <v>0</v>
      </c>
      <c r="P80" s="81">
        <f>'2a.  Simple Form Data Entry'!K131</f>
        <v>0</v>
      </c>
      <c r="Q80" s="81">
        <f>'2a.  Simple Form Data Entry'!L131</f>
        <v>0</v>
      </c>
      <c r="R80" s="80">
        <f t="shared" si="14"/>
        <v>0</v>
      </c>
      <c r="S80" s="104">
        <f>'2a.  Simple Form Data Entry'!M131</f>
        <v>0</v>
      </c>
      <c r="T80" s="12"/>
    </row>
    <row r="81" spans="1:20" ht="13.5" hidden="1">
      <c r="A81" s="19"/>
      <c r="B81" s="395" t="s">
        <v>56</v>
      </c>
      <c r="C81" s="396"/>
      <c r="D81" s="45"/>
      <c r="E81" s="45"/>
      <c r="F81" s="45"/>
      <c r="G81" s="45"/>
      <c r="H81" s="200" t="str">
        <f>IF('2a.  Simple Form Data Entry'!E132="","  ",'2a.  Simple Form Data Entry'!E132)</f>
        <v xml:space="preserve">  </v>
      </c>
      <c r="I81" s="81">
        <f>'2a.  Simple Form Data Entry'!N132</f>
        <v>0</v>
      </c>
      <c r="J81" s="81">
        <f>'2a.  Simple Form Data Entry'!G132</f>
        <v>0</v>
      </c>
      <c r="K81" s="81">
        <f>'2a.  Simple Form Data Entry'!H132</f>
        <v>0</v>
      </c>
      <c r="L81" s="80">
        <f t="shared" si="12"/>
        <v>0</v>
      </c>
      <c r="M81" s="81">
        <f>'2a.  Simple Form Data Entry'!I132</f>
        <v>0</v>
      </c>
      <c r="N81" s="81">
        <f>'2a.  Simple Form Data Entry'!J132</f>
        <v>0</v>
      </c>
      <c r="O81" s="80">
        <f t="shared" si="13"/>
        <v>0</v>
      </c>
      <c r="P81" s="81">
        <f>'2a.  Simple Form Data Entry'!K132</f>
        <v>0</v>
      </c>
      <c r="Q81" s="81">
        <f>'2a.  Simple Form Data Entry'!L132</f>
        <v>0</v>
      </c>
      <c r="R81" s="80">
        <f t="shared" si="14"/>
        <v>0</v>
      </c>
      <c r="S81" s="104">
        <f>'2a.  Simple Form Data Entry'!M132</f>
        <v>0</v>
      </c>
      <c r="T81" s="12"/>
    </row>
    <row r="82" spans="1:20" ht="13.5" hidden="1">
      <c r="A82" s="19"/>
      <c r="B82" s="408" t="s">
        <v>57</v>
      </c>
      <c r="C82" s="409"/>
      <c r="D82" s="45"/>
      <c r="E82" s="45"/>
      <c r="F82" s="45"/>
      <c r="G82" s="45"/>
      <c r="H82" s="200" t="str">
        <f>IF('2a.  Simple Form Data Entry'!E133="","  ",'2a.  Simple Form Data Entry'!E133)</f>
        <v xml:space="preserve">  </v>
      </c>
      <c r="I82" s="81">
        <f>'2a.  Simple Form Data Entry'!N133</f>
        <v>0</v>
      </c>
      <c r="J82" s="81">
        <f>'2a.  Simple Form Data Entry'!G133</f>
        <v>0</v>
      </c>
      <c r="K82" s="81">
        <f>'2a.  Simple Form Data Entry'!H133</f>
        <v>0</v>
      </c>
      <c r="L82" s="80">
        <f t="shared" si="12"/>
        <v>0</v>
      </c>
      <c r="M82" s="81">
        <f>'2a.  Simple Form Data Entry'!I133</f>
        <v>0</v>
      </c>
      <c r="N82" s="81">
        <f>'2a.  Simple Form Data Entry'!J133</f>
        <v>0</v>
      </c>
      <c r="O82" s="80">
        <f t="shared" si="13"/>
        <v>0</v>
      </c>
      <c r="P82" s="81">
        <f>'2a.  Simple Form Data Entry'!K133</f>
        <v>0</v>
      </c>
      <c r="Q82" s="81">
        <f>'2a.  Simple Form Data Entry'!L133</f>
        <v>0</v>
      </c>
      <c r="R82" s="80">
        <f t="shared" si="14"/>
        <v>0</v>
      </c>
      <c r="S82" s="104">
        <f>'2a.  Simple Form Data Entry'!M133</f>
        <v>0</v>
      </c>
      <c r="T82" s="12"/>
    </row>
    <row r="83" spans="1:20" ht="13.5" hidden="1">
      <c r="A83" s="19"/>
      <c r="B83" s="397" t="s">
        <v>26</v>
      </c>
      <c r="C83" s="398"/>
      <c r="D83" s="45"/>
      <c r="E83" s="45"/>
      <c r="F83" s="45"/>
      <c r="G83" s="45"/>
      <c r="H83" s="200" t="str">
        <f>IF('2a.  Simple Form Data Entry'!E134="","  ",'2a.  Simple Form Data Entry'!E134)</f>
        <v xml:space="preserve">  </v>
      </c>
      <c r="I83" s="81">
        <f>'2a.  Simple Form Data Entry'!N134</f>
        <v>0</v>
      </c>
      <c r="J83" s="81">
        <f>'2a.  Simple Form Data Entry'!G134</f>
        <v>0</v>
      </c>
      <c r="K83" s="81">
        <f>'2a.  Simple Form Data Entry'!H134</f>
        <v>0</v>
      </c>
      <c r="L83" s="80">
        <f t="shared" si="12"/>
        <v>0</v>
      </c>
      <c r="M83" s="81">
        <f>'2a.  Simple Form Data Entry'!I134</f>
        <v>0</v>
      </c>
      <c r="N83" s="81">
        <f>'2a.  Simple Form Data Entry'!J134</f>
        <v>0</v>
      </c>
      <c r="O83" s="80">
        <f t="shared" si="13"/>
        <v>0</v>
      </c>
      <c r="P83" s="81">
        <f>'2a.  Simple Form Data Entry'!K134</f>
        <v>0</v>
      </c>
      <c r="Q83" s="81">
        <f>'2a.  Simple Form Data Entry'!L134</f>
        <v>0</v>
      </c>
      <c r="R83" s="80">
        <f t="shared" si="14"/>
        <v>0</v>
      </c>
      <c r="S83" s="104">
        <f>'2a.  Simple Form Data Entry'!M134</f>
        <v>0</v>
      </c>
      <c r="T83" s="12"/>
    </row>
    <row r="84" spans="1:20" ht="13.5" hidden="1">
      <c r="A84" s="26"/>
      <c r="B84" s="27"/>
      <c r="C84" s="28" t="s">
        <v>12</v>
      </c>
      <c r="D84" s="29"/>
      <c r="E84" s="29"/>
      <c r="F84" s="29"/>
      <c r="G84" s="29"/>
      <c r="H84" s="201"/>
      <c r="I84" s="63">
        <f aca="true" t="shared" si="21" ref="I84:S84">SUM(I77:I83)</f>
        <v>0</v>
      </c>
      <c r="J84" s="63">
        <f t="shared" si="21"/>
        <v>0</v>
      </c>
      <c r="K84" s="63">
        <f t="shared" si="21"/>
        <v>0</v>
      </c>
      <c r="L84" s="80">
        <f t="shared" si="12"/>
        <v>0</v>
      </c>
      <c r="M84" s="63">
        <f t="shared" si="21"/>
        <v>0</v>
      </c>
      <c r="N84" s="63">
        <f t="shared" si="21"/>
        <v>0</v>
      </c>
      <c r="O84" s="80">
        <f t="shared" si="13"/>
        <v>0</v>
      </c>
      <c r="P84" s="63">
        <f aca="true" t="shared" si="22" ref="P84:Q84">SUM(P77:P83)</f>
        <v>0</v>
      </c>
      <c r="Q84" s="63">
        <f t="shared" si="22"/>
        <v>0</v>
      </c>
      <c r="R84" s="80">
        <f t="shared" si="14"/>
        <v>0</v>
      </c>
      <c r="S84" s="64">
        <f t="shared" si="21"/>
        <v>0</v>
      </c>
      <c r="T84" s="12"/>
    </row>
    <row r="85" spans="1:20" ht="3" customHeight="1" hidden="1">
      <c r="A85" s="57"/>
      <c r="B85" s="58"/>
      <c r="C85" s="2"/>
      <c r="D85" s="23"/>
      <c r="E85" s="23"/>
      <c r="F85" s="23"/>
      <c r="G85" s="23"/>
      <c r="H85" s="202"/>
      <c r="I85" s="59"/>
      <c r="J85" s="60"/>
      <c r="K85" s="60"/>
      <c r="L85" s="80">
        <f t="shared" si="12"/>
        <v>0</v>
      </c>
      <c r="M85" s="61"/>
      <c r="N85" s="60"/>
      <c r="O85" s="80">
        <f t="shared" si="13"/>
        <v>0</v>
      </c>
      <c r="P85" s="60"/>
      <c r="Q85" s="60"/>
      <c r="R85" s="80">
        <f t="shared" si="14"/>
        <v>0</v>
      </c>
      <c r="S85" s="62"/>
      <c r="T85" s="12"/>
    </row>
    <row r="86" spans="1:20" ht="13.5" hidden="1">
      <c r="A86" s="399" t="str">
        <f>IF('2a.  Simple Form Data Entry'!E137="","   ",'2a.  Simple Form Data Entry'!E137)</f>
        <v xml:space="preserve">   </v>
      </c>
      <c r="B86" s="400"/>
      <c r="C86" s="401"/>
      <c r="D86" s="177" t="str">
        <f>IF(A86="   ","   ",IF(A86='2a.  Simple Form Data Entry'!$G$21,'2a.  Simple Form Data Entry'!J$21,IF(A86='2a.  Simple Form Data Entry'!$G$22,'2a.  Simple Form Data Entry'!J$22,IF(A86='2a.  Simple Form Data Entry'!$G$23,'2a.  Simple Form Data Entry'!J$23,IF(A86='2a.  Simple Form Data Entry'!$G$24,'2a.  Simple Form Data Entry'!$J$24,IF(A86='2a.  Simple Form Data Entry'!$G$25,'2a.  Simple Form Data Entry'!J$25,IF(A86='2a.  Simple Form Data Entry'!$G$26,'2a.  Simple Form Data Entry'!J$26,"   ")))))))</f>
        <v xml:space="preserve">   </v>
      </c>
      <c r="E86" s="89" t="str">
        <f>IF(A86="   ","   ",IF(A86='2a.  Simple Form Data Entry'!$G$21,'2a.  Simple Form Data Entry'!K$21,IF(A86='2a.  Simple Form Data Entry'!$G$22,'2a.  Simple Form Data Entry'!K$22,IF(A86='2a.  Simple Form Data Entry'!$G$23,'2a.  Simple Form Data Entry'!K$23,IF(A86='2a.  Simple Form Data Entry'!$G$24,'2a.  Simple Form Data Entry'!$K$24,IF(A86='2a.  Simple Form Data Entry'!G$25,'2a.  Simple Form Data Entry'!K$25,IF(A86='2a.  Simple Form Data Entry'!G$26,'2a.  Simple Form Data Entry'!K$26,"   ")))))))</f>
        <v xml:space="preserve">   </v>
      </c>
      <c r="F86" s="177" t="str">
        <f>IF(A86="   ","   ",IF(A86='2a.  Simple Form Data Entry'!$G$21,'2a.  Simple Form Data Entry'!L$21,IF(A86='2a.  Simple Form Data Entry'!$G$22,'2a.  Simple Form Data Entry'!L$22,IF(A86='2a.  Simple Form Data Entry'!$G$23,'2a.  Simple Form Data Entry'!L$23,IF(A86='2a.  Simple Form Data Entry'!$G$24,'2a.  Simple Form Data Entry'!$L$24,IF(A86='2a.  Simple Form Data Entry'!$G$25,'2a.  Simple Form Data Entry'!$L$25,IF(A86='2a.  Simple Form Data Entry'!$G$26,'2a.  Simple Form Data Entry'!$L$26,"   ")))))))</f>
        <v xml:space="preserve">   </v>
      </c>
      <c r="G86" s="79" t="str">
        <f>IF('2a.  Simple Form Data Entry'!I137="","   ",'2a.  Simple Form Data Entry'!I137)</f>
        <v xml:space="preserve"> </v>
      </c>
      <c r="H86" s="198"/>
      <c r="I86" s="48"/>
      <c r="J86" s="38"/>
      <c r="K86" s="38"/>
      <c r="L86" s="80">
        <f t="shared" si="12"/>
        <v>0</v>
      </c>
      <c r="M86" s="38"/>
      <c r="N86" s="38"/>
      <c r="O86" s="80">
        <f t="shared" si="13"/>
        <v>0</v>
      </c>
      <c r="P86" s="38"/>
      <c r="Q86" s="38"/>
      <c r="R86" s="80">
        <f t="shared" si="14"/>
        <v>0</v>
      </c>
      <c r="S86" s="39"/>
      <c r="T86" s="12"/>
    </row>
    <row r="87" spans="1:20" ht="13.5" hidden="1">
      <c r="A87" s="19"/>
      <c r="B87" s="50" t="s">
        <v>21</v>
      </c>
      <c r="C87" s="20"/>
      <c r="D87" s="45"/>
      <c r="E87" s="45"/>
      <c r="F87" s="45"/>
      <c r="G87" s="45"/>
      <c r="H87" s="200" t="str">
        <f>IF('2a.  Simple Form Data Entry'!E139="","  ",'2a.  Simple Form Data Entry'!E139)</f>
        <v xml:space="preserve">  </v>
      </c>
      <c r="I87" s="81">
        <f>'2a.  Simple Form Data Entry'!N139</f>
        <v>0</v>
      </c>
      <c r="J87" s="81">
        <f>'2a.  Simple Form Data Entry'!G139</f>
        <v>0</v>
      </c>
      <c r="K87" s="81">
        <f>'2a.  Simple Form Data Entry'!H139</f>
        <v>0</v>
      </c>
      <c r="L87" s="80">
        <f t="shared" si="12"/>
        <v>0</v>
      </c>
      <c r="M87" s="81">
        <f>'2a.  Simple Form Data Entry'!I139</f>
        <v>0</v>
      </c>
      <c r="N87" s="81">
        <f>'2a.  Simple Form Data Entry'!J139</f>
        <v>0</v>
      </c>
      <c r="O87" s="80">
        <f t="shared" si="13"/>
        <v>0</v>
      </c>
      <c r="P87" s="81">
        <f>'2a.  Simple Form Data Entry'!K139</f>
        <v>0</v>
      </c>
      <c r="Q87" s="81">
        <f>'2a.  Simple Form Data Entry'!L139</f>
        <v>0</v>
      </c>
      <c r="R87" s="80">
        <f t="shared" si="14"/>
        <v>0</v>
      </c>
      <c r="S87" s="104">
        <f>'2a.  Simple Form Data Entry'!M139</f>
        <v>0</v>
      </c>
      <c r="T87" s="12"/>
    </row>
    <row r="88" spans="1:20" ht="13.5" hidden="1">
      <c r="A88" s="19"/>
      <c r="B88" s="50" t="s">
        <v>25</v>
      </c>
      <c r="C88" s="20"/>
      <c r="D88" s="45"/>
      <c r="E88" s="45"/>
      <c r="F88" s="45"/>
      <c r="G88" s="45"/>
      <c r="H88" s="200" t="str">
        <f>IF('2a.  Simple Form Data Entry'!E140="","  ",'2a.  Simple Form Data Entry'!E140)</f>
        <v xml:space="preserve">  </v>
      </c>
      <c r="I88" s="81">
        <f>'2a.  Simple Form Data Entry'!N140</f>
        <v>0</v>
      </c>
      <c r="J88" s="81">
        <f>'2a.  Simple Form Data Entry'!G140</f>
        <v>0</v>
      </c>
      <c r="K88" s="81">
        <f>'2a.  Simple Form Data Entry'!H140</f>
        <v>0</v>
      </c>
      <c r="L88" s="80">
        <f t="shared" si="12"/>
        <v>0</v>
      </c>
      <c r="M88" s="81">
        <f>'2a.  Simple Form Data Entry'!I140</f>
        <v>0</v>
      </c>
      <c r="N88" s="81">
        <f>'2a.  Simple Form Data Entry'!J140</f>
        <v>0</v>
      </c>
      <c r="O88" s="80">
        <f t="shared" si="13"/>
        <v>0</v>
      </c>
      <c r="P88" s="81">
        <f>'2a.  Simple Form Data Entry'!K140</f>
        <v>0</v>
      </c>
      <c r="Q88" s="81">
        <f>'2a.  Simple Form Data Entry'!L140</f>
        <v>0</v>
      </c>
      <c r="R88" s="80">
        <f t="shared" si="14"/>
        <v>0</v>
      </c>
      <c r="S88" s="104">
        <f>'2a.  Simple Form Data Entry'!M140</f>
        <v>0</v>
      </c>
      <c r="T88" s="12"/>
    </row>
    <row r="89" spans="1:20" ht="13.5" hidden="1">
      <c r="A89" s="19"/>
      <c r="B89" s="50" t="s">
        <v>53</v>
      </c>
      <c r="C89" s="20"/>
      <c r="D89" s="45"/>
      <c r="E89" s="45"/>
      <c r="F89" s="45"/>
      <c r="G89" s="45"/>
      <c r="H89" s="200" t="str">
        <f>IF('2a.  Simple Form Data Entry'!E141="","  ",'2a.  Simple Form Data Entry'!E141)</f>
        <v xml:space="preserve">  </v>
      </c>
      <c r="I89" s="81">
        <f>'2a.  Simple Form Data Entry'!N141</f>
        <v>0</v>
      </c>
      <c r="J89" s="81">
        <f>'2a.  Simple Form Data Entry'!G141</f>
        <v>0</v>
      </c>
      <c r="K89" s="81">
        <f>'2a.  Simple Form Data Entry'!H141</f>
        <v>0</v>
      </c>
      <c r="L89" s="80">
        <f t="shared" si="12"/>
        <v>0</v>
      </c>
      <c r="M89" s="81">
        <f>'2a.  Simple Form Data Entry'!I141</f>
        <v>0</v>
      </c>
      <c r="N89" s="81">
        <f>'2a.  Simple Form Data Entry'!J141</f>
        <v>0</v>
      </c>
      <c r="O89" s="80">
        <f t="shared" si="13"/>
        <v>0</v>
      </c>
      <c r="P89" s="81">
        <f>'2a.  Simple Form Data Entry'!K141</f>
        <v>0</v>
      </c>
      <c r="Q89" s="81">
        <f>'2a.  Simple Form Data Entry'!L141</f>
        <v>0</v>
      </c>
      <c r="R89" s="80">
        <f t="shared" si="14"/>
        <v>0</v>
      </c>
      <c r="S89" s="104">
        <f>'2a.  Simple Form Data Entry'!M141</f>
        <v>0</v>
      </c>
      <c r="T89" s="12"/>
    </row>
    <row r="90" spans="1:20" ht="13.5" hidden="1">
      <c r="A90" s="19"/>
      <c r="B90" s="408" t="s">
        <v>55</v>
      </c>
      <c r="C90" s="409"/>
      <c r="D90" s="45"/>
      <c r="E90" s="45"/>
      <c r="F90" s="45"/>
      <c r="G90" s="45"/>
      <c r="H90" s="200" t="str">
        <f>IF('2a.  Simple Form Data Entry'!E142="","  ",'2a.  Simple Form Data Entry'!E142)</f>
        <v xml:space="preserve">  </v>
      </c>
      <c r="I90" s="81">
        <f>'2a.  Simple Form Data Entry'!N142</f>
        <v>0</v>
      </c>
      <c r="J90" s="81">
        <f>'2a.  Simple Form Data Entry'!G142</f>
        <v>0</v>
      </c>
      <c r="K90" s="81">
        <f>'2a.  Simple Form Data Entry'!H142</f>
        <v>0</v>
      </c>
      <c r="L90" s="80">
        <f t="shared" si="12"/>
        <v>0</v>
      </c>
      <c r="M90" s="81">
        <f>'2a.  Simple Form Data Entry'!I142</f>
        <v>0</v>
      </c>
      <c r="N90" s="81">
        <f>'2a.  Simple Form Data Entry'!J142</f>
        <v>0</v>
      </c>
      <c r="O90" s="80">
        <f t="shared" si="13"/>
        <v>0</v>
      </c>
      <c r="P90" s="81">
        <f>'2a.  Simple Form Data Entry'!K142</f>
        <v>0</v>
      </c>
      <c r="Q90" s="81">
        <f>'2a.  Simple Form Data Entry'!L142</f>
        <v>0</v>
      </c>
      <c r="R90" s="80">
        <f t="shared" si="14"/>
        <v>0</v>
      </c>
      <c r="S90" s="104">
        <f>'2a.  Simple Form Data Entry'!M142</f>
        <v>0</v>
      </c>
      <c r="T90" s="12"/>
    </row>
    <row r="91" spans="1:20" ht="13.5" hidden="1">
      <c r="A91" s="19"/>
      <c r="B91" s="395" t="s">
        <v>56</v>
      </c>
      <c r="C91" s="396"/>
      <c r="D91" s="45"/>
      <c r="E91" s="45"/>
      <c r="F91" s="45"/>
      <c r="G91" s="45"/>
      <c r="H91" s="200" t="str">
        <f>IF('2a.  Simple Form Data Entry'!E143="","  ",'2a.  Simple Form Data Entry'!E143)</f>
        <v xml:space="preserve">  </v>
      </c>
      <c r="I91" s="81">
        <f>'2a.  Simple Form Data Entry'!N143</f>
        <v>0</v>
      </c>
      <c r="J91" s="81">
        <f>'2a.  Simple Form Data Entry'!G143</f>
        <v>0</v>
      </c>
      <c r="K91" s="81">
        <f>'2a.  Simple Form Data Entry'!H143</f>
        <v>0</v>
      </c>
      <c r="L91" s="80">
        <f t="shared" si="12"/>
        <v>0</v>
      </c>
      <c r="M91" s="81">
        <f>'2a.  Simple Form Data Entry'!I143</f>
        <v>0</v>
      </c>
      <c r="N91" s="81">
        <f>'2a.  Simple Form Data Entry'!J143</f>
        <v>0</v>
      </c>
      <c r="O91" s="80">
        <f t="shared" si="13"/>
        <v>0</v>
      </c>
      <c r="P91" s="81">
        <f>'2a.  Simple Form Data Entry'!K143</f>
        <v>0</v>
      </c>
      <c r="Q91" s="81">
        <f>'2a.  Simple Form Data Entry'!L143</f>
        <v>0</v>
      </c>
      <c r="R91" s="80">
        <f t="shared" si="14"/>
        <v>0</v>
      </c>
      <c r="S91" s="104">
        <f>'2a.  Simple Form Data Entry'!M143</f>
        <v>0</v>
      </c>
      <c r="T91" s="12"/>
    </row>
    <row r="92" spans="1:20" ht="13.5" hidden="1">
      <c r="A92" s="19"/>
      <c r="B92" s="408" t="s">
        <v>57</v>
      </c>
      <c r="C92" s="409"/>
      <c r="D92" s="45"/>
      <c r="E92" s="45"/>
      <c r="F92" s="45"/>
      <c r="G92" s="45"/>
      <c r="H92" s="200" t="str">
        <f>IF('2a.  Simple Form Data Entry'!E144="","  ",'2a.  Simple Form Data Entry'!E144)</f>
        <v xml:space="preserve">  </v>
      </c>
      <c r="I92" s="81">
        <f>'2a.  Simple Form Data Entry'!N144</f>
        <v>0</v>
      </c>
      <c r="J92" s="81">
        <f>'2a.  Simple Form Data Entry'!G144</f>
        <v>0</v>
      </c>
      <c r="K92" s="81">
        <f>'2a.  Simple Form Data Entry'!H144</f>
        <v>0</v>
      </c>
      <c r="L92" s="80">
        <f t="shared" si="12"/>
        <v>0</v>
      </c>
      <c r="M92" s="81">
        <f>'2a.  Simple Form Data Entry'!I144</f>
        <v>0</v>
      </c>
      <c r="N92" s="81">
        <f>'2a.  Simple Form Data Entry'!J144</f>
        <v>0</v>
      </c>
      <c r="O92" s="80">
        <f t="shared" si="13"/>
        <v>0</v>
      </c>
      <c r="P92" s="81">
        <f>'2a.  Simple Form Data Entry'!K144</f>
        <v>0</v>
      </c>
      <c r="Q92" s="81">
        <f>'2a.  Simple Form Data Entry'!L144</f>
        <v>0</v>
      </c>
      <c r="R92" s="80">
        <f t="shared" si="14"/>
        <v>0</v>
      </c>
      <c r="S92" s="104">
        <f>'2a.  Simple Form Data Entry'!M144</f>
        <v>0</v>
      </c>
      <c r="T92" s="12"/>
    </row>
    <row r="93" spans="1:20" ht="13.5" hidden="1">
      <c r="A93" s="19"/>
      <c r="B93" s="397" t="s">
        <v>26</v>
      </c>
      <c r="C93" s="398"/>
      <c r="D93" s="45"/>
      <c r="E93" s="45"/>
      <c r="F93" s="45"/>
      <c r="G93" s="45"/>
      <c r="H93" s="203" t="str">
        <f>IF('2a.  Simple Form Data Entry'!E145="","  ",'2a.  Simple Form Data Entry'!E145)</f>
        <v xml:space="preserve">  </v>
      </c>
      <c r="I93" s="81">
        <f>'2a.  Simple Form Data Entry'!N145</f>
        <v>0</v>
      </c>
      <c r="J93" s="81">
        <f>'2a.  Simple Form Data Entry'!G145</f>
        <v>0</v>
      </c>
      <c r="K93" s="81">
        <f>'2a.  Simple Form Data Entry'!H145</f>
        <v>0</v>
      </c>
      <c r="L93" s="80">
        <f t="shared" si="12"/>
        <v>0</v>
      </c>
      <c r="M93" s="81">
        <f>'2a.  Simple Form Data Entry'!I145</f>
        <v>0</v>
      </c>
      <c r="N93" s="81">
        <f>'2a.  Simple Form Data Entry'!J145</f>
        <v>0</v>
      </c>
      <c r="O93" s="80">
        <f t="shared" si="13"/>
        <v>0</v>
      </c>
      <c r="P93" s="81">
        <f>'2a.  Simple Form Data Entry'!K145</f>
        <v>0</v>
      </c>
      <c r="Q93" s="81">
        <f>'2a.  Simple Form Data Entry'!L145</f>
        <v>0</v>
      </c>
      <c r="R93" s="80">
        <f t="shared" si="14"/>
        <v>0</v>
      </c>
      <c r="S93" s="104">
        <f>'2a.  Simple Form Data Entry'!M145</f>
        <v>0</v>
      </c>
      <c r="T93" s="12"/>
    </row>
    <row r="94" spans="1:20" ht="12.75" customHeight="1" hidden="1">
      <c r="A94" s="26"/>
      <c r="B94" s="27"/>
      <c r="C94" s="28" t="s">
        <v>12</v>
      </c>
      <c r="D94" s="29"/>
      <c r="E94" s="29"/>
      <c r="F94" s="29"/>
      <c r="G94" s="29"/>
      <c r="H94" s="204"/>
      <c r="I94" s="63">
        <f aca="true" t="shared" si="23" ref="I94:S94">SUM(I87:I93)</f>
        <v>0</v>
      </c>
      <c r="J94" s="63">
        <f t="shared" si="23"/>
        <v>0</v>
      </c>
      <c r="K94" s="63">
        <f t="shared" si="23"/>
        <v>0</v>
      </c>
      <c r="L94" s="80">
        <f t="shared" si="12"/>
        <v>0</v>
      </c>
      <c r="M94" s="63">
        <f t="shared" si="23"/>
        <v>0</v>
      </c>
      <c r="N94" s="63">
        <f t="shared" si="23"/>
        <v>0</v>
      </c>
      <c r="O94" s="80">
        <f t="shared" si="13"/>
        <v>0</v>
      </c>
      <c r="P94" s="63">
        <f aca="true" t="shared" si="24" ref="P94:Q94">SUM(P87:P93)</f>
        <v>0</v>
      </c>
      <c r="Q94" s="63">
        <f t="shared" si="24"/>
        <v>0</v>
      </c>
      <c r="R94" s="80">
        <f t="shared" si="14"/>
        <v>0</v>
      </c>
      <c r="S94" s="64">
        <f t="shared" si="23"/>
        <v>0</v>
      </c>
      <c r="T94" s="12"/>
    </row>
    <row r="95" spans="1:19" ht="3" customHeight="1" hidden="1">
      <c r="A95" s="30"/>
      <c r="B95" s="2"/>
      <c r="C95" s="2"/>
      <c r="D95" s="31"/>
      <c r="E95" s="31"/>
      <c r="F95" s="31"/>
      <c r="G95" s="32"/>
      <c r="H95" s="205"/>
      <c r="I95" s="33"/>
      <c r="J95" s="34"/>
      <c r="K95" s="34"/>
      <c r="L95" s="80">
        <f t="shared" si="12"/>
        <v>0</v>
      </c>
      <c r="M95" s="35"/>
      <c r="N95" s="34"/>
      <c r="O95" s="80">
        <f t="shared" si="13"/>
        <v>0</v>
      </c>
      <c r="P95" s="34"/>
      <c r="Q95" s="34"/>
      <c r="R95" s="80">
        <f t="shared" si="14"/>
        <v>0</v>
      </c>
      <c r="S95" s="36"/>
    </row>
    <row r="96" spans="1:20" ht="14.25" thickBot="1">
      <c r="A96" s="6"/>
      <c r="B96" s="7"/>
      <c r="C96" s="290" t="s">
        <v>6</v>
      </c>
      <c r="D96" s="8"/>
      <c r="E96" s="8"/>
      <c r="F96" s="8"/>
      <c r="G96" s="21"/>
      <c r="H96" s="206"/>
      <c r="I96" s="56">
        <f aca="true" t="shared" si="25" ref="I96:S96">I74+I64+I54+I44+I84+I94</f>
        <v>0</v>
      </c>
      <c r="J96" s="56">
        <f t="shared" si="25"/>
        <v>0</v>
      </c>
      <c r="K96" s="56">
        <f t="shared" si="25"/>
        <v>59691.56999999999</v>
      </c>
      <c r="L96" s="56">
        <f t="shared" si="12"/>
        <v>59691.56999999999</v>
      </c>
      <c r="M96" s="56">
        <f t="shared" si="25"/>
        <v>0</v>
      </c>
      <c r="N96" s="56">
        <f t="shared" si="25"/>
        <v>0</v>
      </c>
      <c r="O96" s="56">
        <f t="shared" si="13"/>
        <v>0</v>
      </c>
      <c r="P96" s="56">
        <f aca="true" t="shared" si="26" ref="P96:Q96">P74+P64+P54+P44+P84+P94</f>
        <v>0</v>
      </c>
      <c r="Q96" s="56">
        <f t="shared" si="26"/>
        <v>0</v>
      </c>
      <c r="R96" s="56">
        <f t="shared" si="14"/>
        <v>0</v>
      </c>
      <c r="S96" s="65">
        <f t="shared" si="25"/>
        <v>0</v>
      </c>
      <c r="T96" s="5"/>
    </row>
    <row r="97" spans="1:20" ht="3" customHeight="1" thickBot="1">
      <c r="A97" s="2"/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5"/>
      <c r="T97" s="5"/>
    </row>
    <row r="98" spans="1:20" ht="22.5" customHeight="1" thickBot="1" thickTop="1">
      <c r="A98" s="424" t="s">
        <v>15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5"/>
    </row>
    <row r="99" spans="1:20" ht="3" customHeight="1" thickTop="1">
      <c r="A99" s="2"/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5"/>
      <c r="T99" s="5"/>
    </row>
    <row r="100" spans="1:20" ht="15.75">
      <c r="A100" s="37" t="s">
        <v>128</v>
      </c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3" customHeight="1" thickBot="1">
      <c r="A101" s="2"/>
      <c r="B101" s="2"/>
      <c r="C101" s="2"/>
      <c r="D101" s="2"/>
      <c r="E101" s="2"/>
      <c r="F101" s="2"/>
      <c r="G101" s="41"/>
      <c r="H101" s="41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5" customHeight="1">
      <c r="A102" s="402" t="s">
        <v>18</v>
      </c>
      <c r="B102" s="403"/>
      <c r="C102" s="404"/>
      <c r="D102" s="437" t="s">
        <v>19</v>
      </c>
      <c r="E102" s="437" t="s">
        <v>5</v>
      </c>
      <c r="F102" s="460" t="s">
        <v>104</v>
      </c>
      <c r="G102" s="437" t="s">
        <v>11</v>
      </c>
      <c r="H102" s="450" t="s">
        <v>23</v>
      </c>
      <c r="I102" s="315"/>
      <c r="J102" s="190">
        <f>'2a.  Simple Form Data Entry'!G19</f>
        <v>2015</v>
      </c>
      <c r="K102" s="286">
        <f>'2a.  Simple Form Data Entry'!H157</f>
        <v>2016</v>
      </c>
      <c r="L102" s="462" t="str">
        <f>CONCATENATE(L24," Appropriation Change")</f>
        <v>2015 / 2016 Appropriation Change</v>
      </c>
      <c r="P102" s="42"/>
      <c r="Q102" s="314"/>
      <c r="R102" s="443" t="s">
        <v>134</v>
      </c>
      <c r="S102" s="444"/>
      <c r="T102" s="42"/>
    </row>
    <row r="103" spans="1:20" ht="27.75" customHeight="1" thickBot="1">
      <c r="A103" s="405"/>
      <c r="B103" s="406"/>
      <c r="C103" s="407"/>
      <c r="D103" s="438"/>
      <c r="E103" s="438"/>
      <c r="F103" s="461"/>
      <c r="G103" s="438"/>
      <c r="H103" s="451"/>
      <c r="I103" s="316"/>
      <c r="J103" s="191" t="s">
        <v>24</v>
      </c>
      <c r="K103" s="287" t="str">
        <f>'2a.  Simple Form Data Entry'!H158</f>
        <v>Allocation Change</v>
      </c>
      <c r="L103" s="463"/>
      <c r="P103" s="42"/>
      <c r="Q103" s="314"/>
      <c r="R103" s="445"/>
      <c r="S103" s="446"/>
      <c r="T103" s="42"/>
    </row>
    <row r="104" spans="1:20" ht="47.25" customHeight="1">
      <c r="A104" s="99" t="str">
        <f>IF('2a.  Simple Form Data Entry'!C159="","   ",'2a.  Simple Form Data Entry'!C159)</f>
        <v xml:space="preserve">   </v>
      </c>
      <c r="B104" s="78"/>
      <c r="C104" s="78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Entry'!C159="","   ",'2a.  Simple Form Data Entry'!D159)</f>
        <v xml:space="preserve">   </v>
      </c>
      <c r="H104" s="197" t="str">
        <f>IF('2a.  Simple Form Data Entry'!F153="Y","The transaction was anticipated in the current budget; no supplemental appropriation is required.",IF(A104="","",IF('2a.  Simple Form Data Entry'!F154="Y","The cost of the transaction can be accommodated within existing appropriation authority; no supplemental appropriation is required",'2a.  Simple Form Data Entry'!E159)))</f>
        <v>The transaction was anticipated in the current budget; no supplemental appropriation is required.</v>
      </c>
      <c r="I104" s="317"/>
      <c r="J104" s="100">
        <f>'2a.  Simple Form Data Entry'!G159</f>
        <v>0</v>
      </c>
      <c r="K104" s="100">
        <f>'2a.  Simple Form Data Entry'!H159</f>
        <v>0</v>
      </c>
      <c r="L104" s="311">
        <f>J104+K104</f>
        <v>0</v>
      </c>
      <c r="P104" s="42"/>
      <c r="Q104" s="304"/>
      <c r="R104" s="439">
        <f>'2a.  Simple Form Data Entry'!J159</f>
        <v>0</v>
      </c>
      <c r="S104" s="440"/>
      <c r="T104" s="42"/>
    </row>
    <row r="105" spans="1:20" ht="13.5">
      <c r="A105" s="99" t="str">
        <f>IF('2a.  Simple Form Data Entry'!C160="","   ",'2a.  Simple Form Data Entry'!C160)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Entry'!C160="","   ",'2a.  Simple Form Data Entry'!D160)</f>
        <v xml:space="preserve">   </v>
      </c>
      <c r="H105" s="200" t="str">
        <f>IF('2a.  Simple Form Data Entry'!E160=0,"  ",'2a.  Simple Form Data Entry'!E160)</f>
        <v xml:space="preserve">  </v>
      </c>
      <c r="I105" s="317"/>
      <c r="J105" s="82">
        <f>'2a.  Simple Form Data Entry'!G160</f>
        <v>0</v>
      </c>
      <c r="K105" s="82">
        <f>'2a.  Simple Form Data Entry'!H160</f>
        <v>0</v>
      </c>
      <c r="L105" s="311">
        <f aca="true" t="shared" si="27" ref="L105:L110">J105+K105</f>
        <v>0</v>
      </c>
      <c r="P105" s="42"/>
      <c r="Q105" s="313"/>
      <c r="R105" s="441">
        <f>'2a.  Simple Form Data Entry'!J160</f>
        <v>0</v>
      </c>
      <c r="S105" s="442"/>
      <c r="T105" s="42"/>
    </row>
    <row r="106" spans="1:20" ht="13.5">
      <c r="A106" s="99" t="str">
        <f>IF('2a.  Simple Form Data Entry'!C161="","   ",'2a.  Simple Form Data Entry'!C161)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Entry'!C161="","   ",'2a.  Simple Form Data Entry'!D161)</f>
        <v xml:space="preserve">   </v>
      </c>
      <c r="H106" s="200" t="str">
        <f>IF('2a.  Simple Form Data Entry'!E161=0,"  ",'2a.  Simple Form Data Entry'!E161)</f>
        <v xml:space="preserve">  </v>
      </c>
      <c r="I106" s="317"/>
      <c r="J106" s="82">
        <f>'2a.  Simple Form Data Entry'!G161</f>
        <v>0</v>
      </c>
      <c r="K106" s="82">
        <f>'2a.  Simple Form Data Entry'!H161</f>
        <v>0</v>
      </c>
      <c r="L106" s="311">
        <f t="shared" si="27"/>
        <v>0</v>
      </c>
      <c r="P106" s="42"/>
      <c r="Q106" s="304"/>
      <c r="R106" s="441">
        <f>'2a.  Simple Form Data Entry'!J161</f>
        <v>0</v>
      </c>
      <c r="S106" s="442"/>
      <c r="T106" s="42"/>
    </row>
    <row r="107" spans="1:20" ht="13.5" hidden="1">
      <c r="A107" s="99" t="str">
        <f>IF('2a.  Simple Form Data Entry'!C162="","   ",'2a.  Simple Form Data Entry'!C162)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Entry'!C162="","   ",'2a.  Simple Form Data Entry'!D162)</f>
        <v xml:space="preserve">   </v>
      </c>
      <c r="H107" s="200" t="str">
        <f>IF('2a.  Simple Form Data Entry'!E162=0,"  ",'2a.  Simple Form Data Entry'!E162)</f>
        <v xml:space="preserve">  </v>
      </c>
      <c r="I107" s="317"/>
      <c r="J107" s="82">
        <f>'2a.  Simple Form Data Entry'!G162</f>
        <v>0</v>
      </c>
      <c r="K107" s="82">
        <f>'2a.  Simple Form Data Entry'!H162</f>
        <v>0</v>
      </c>
      <c r="L107" s="311">
        <f t="shared" si="27"/>
        <v>0</v>
      </c>
      <c r="P107" s="42"/>
      <c r="Q107" s="304"/>
      <c r="R107" s="441">
        <f>'2a.  Simple Form Data Entry'!J162</f>
        <v>0</v>
      </c>
      <c r="S107" s="442"/>
      <c r="T107" s="42"/>
    </row>
    <row r="108" spans="1:20" ht="13.5" hidden="1">
      <c r="A108" s="99" t="str">
        <f>IF('2a.  Simple Form Data Entry'!C163="","   ",'2a.  Simple Form Data Entry'!C163)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Entry'!C163="","   ",'2a.  Simple Form Data Entry'!D163)</f>
        <v xml:space="preserve">   </v>
      </c>
      <c r="H108" s="200" t="str">
        <f>IF('2a.  Simple Form Data Entry'!E163=0,"  ",'2a.  Simple Form Data Entry'!E163)</f>
        <v xml:space="preserve">  </v>
      </c>
      <c r="I108" s="317"/>
      <c r="J108" s="82">
        <f>'2a.  Simple Form Data Entry'!G163</f>
        <v>0</v>
      </c>
      <c r="K108" s="82">
        <f>'2a.  Simple Form Data Entry'!H163</f>
        <v>0</v>
      </c>
      <c r="L108" s="311">
        <f t="shared" si="27"/>
        <v>0</v>
      </c>
      <c r="P108" s="42"/>
      <c r="Q108" s="304"/>
      <c r="R108" s="441">
        <f>'2a.  Simple Form Data Entry'!J163</f>
        <v>0</v>
      </c>
      <c r="S108" s="442"/>
      <c r="T108" s="42"/>
    </row>
    <row r="109" spans="1:20" ht="13.5" hidden="1">
      <c r="A109" s="99" t="str">
        <f>IF('2a.  Simple Form Data Entry'!C164="","   ",'2a.  Simple Form Data Entry'!C164)</f>
        <v xml:space="preserve">   </v>
      </c>
      <c r="B109" s="75"/>
      <c r="C109" s="75"/>
      <c r="D109" s="177" t="str">
        <f>IF(A109="   ","   ",IF(A109='2a.  Simple Form Data Entry'!$G$21,'2a.  Simple Form Data Entry'!J$21,IF(A109='2a.  Simple Form Data Entry'!$G$22,'2a.  Simple Form Data Entry'!J$22,IF(A109='2a.  Simple Form Data Entry'!$G$23,'2a.  Simple Form Data Entry'!J$23,IF(A109='2a.  Simple Form Data Entry'!$G$24,'2a.  Simple Form Data Entry'!$J$24,IF(A109='2a.  Simple Form Data Entry'!$G$25,'2a.  Simple Form Data Entry'!J$25,IF(A109='2a.  Simple Form Data Entry'!$G$26,'2a.  Simple Form Data Entry'!J$26,"   ")))))))</f>
        <v xml:space="preserve">   </v>
      </c>
      <c r="E109" s="89" t="str">
        <f>IF(A109="   ","   ",IF(A109='2a.  Simple Form Data Entry'!$G$21,'2a.  Simple Form Data Entry'!K$21,IF(A109='2a.  Simple Form Data Entry'!$G$22,'2a.  Simple Form Data Entry'!K$22,IF(A109='2a.  Simple Form Data Entry'!$G$23,'2a.  Simple Form Data Entry'!K$23,IF(A109='2a.  Simple Form Data Entry'!$G$24,'2a.  Simple Form Data Entry'!$K$24,IF(A109='2a.  Simple Form Data Entry'!G$25,'2a.  Simple Form Data Entry'!K$25,IF(A109='2a.  Simple Form Data Entry'!G$26,'2a.  Simple Form Data Entry'!K$26,"   ")))))))</f>
        <v xml:space="preserve">   </v>
      </c>
      <c r="F109" s="177" t="str">
        <f>IF(A109="   ","   ",IF(A109='2a.  Simple Form Data Entry'!$G$21,'2a.  Simple Form Data Entry'!L$21,IF(A109='2a.  Simple Form Data Entry'!$G$22,'2a.  Simple Form Data Entry'!L$22,IF(A109='2a.  Simple Form Data Entry'!$G$23,'2a.  Simple Form Data Entry'!L$23,IF(A109='2a.  Simple Form Data Entry'!$G$24,'2a.  Simple Form Data Entry'!$L$24,IF(A109='2a.  Simple Form Data Entry'!G$25,'2a.  Simple Form Data Entry'!L$25,IF(A109='2a.  Simple Form Data Entry'!G$26,'2a.  Simple Form Data Entry'!L$26,"   ")))))))</f>
        <v xml:space="preserve">   </v>
      </c>
      <c r="G109" s="90" t="str">
        <f>IF('2a.  Simple Form Data Entry'!C164="","   ",'2a.  Simple Form Data Entry'!D164)</f>
        <v xml:space="preserve">   </v>
      </c>
      <c r="H109" s="200" t="str">
        <f>IF('2a.  Simple Form Data Entry'!E164=0,"  ",'2a.  Simple Form Data Entry'!E164)</f>
        <v xml:space="preserve">  </v>
      </c>
      <c r="I109" s="317"/>
      <c r="J109" s="82">
        <f>'2a.  Simple Form Data Entry'!G164</f>
        <v>0</v>
      </c>
      <c r="K109" s="82">
        <f>'2a.  Simple Form Data Entry'!H164</f>
        <v>0</v>
      </c>
      <c r="L109" s="311">
        <f t="shared" si="27"/>
        <v>0</v>
      </c>
      <c r="P109" s="42"/>
      <c r="Q109" s="304"/>
      <c r="R109" s="441">
        <f>'2a.  Simple Form Data Entry'!J164</f>
        <v>0</v>
      </c>
      <c r="S109" s="442"/>
      <c r="T109" s="42"/>
    </row>
    <row r="110" spans="1:20" ht="14.25" thickBot="1">
      <c r="A110" s="6"/>
      <c r="B110" s="7"/>
      <c r="C110" s="291" t="s">
        <v>4</v>
      </c>
      <c r="D110" s="43"/>
      <c r="E110" s="43"/>
      <c r="F110" s="43"/>
      <c r="G110" s="43"/>
      <c r="H110" s="207"/>
      <c r="I110" s="318"/>
      <c r="J110" s="66">
        <f>SUM(J104:J109)</f>
        <v>0</v>
      </c>
      <c r="K110" s="66">
        <f>SUM(K104:K109)</f>
        <v>0</v>
      </c>
      <c r="L110" s="312">
        <f t="shared" si="27"/>
        <v>0</v>
      </c>
      <c r="P110" s="42"/>
      <c r="Q110" s="305"/>
      <c r="R110" s="455">
        <f>SUM(R104:S108)</f>
        <v>0</v>
      </c>
      <c r="S110" s="456"/>
      <c r="T110" s="42"/>
    </row>
    <row r="111" spans="1:20" ht="3" customHeigh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3.5">
      <c r="A112" s="322" t="s">
        <v>30</v>
      </c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</row>
    <row r="113" spans="1:20" ht="23.25" customHeight="1">
      <c r="A113" s="321" t="s">
        <v>138</v>
      </c>
      <c r="B113" s="452" t="str">
        <f>IF('2a.  Simple Form Data Entry'!G39="Y","See note 5 below.",'2a.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5"/>
    </row>
    <row r="114" spans="1:20" ht="13.5">
      <c r="A114" s="68" t="s">
        <v>112</v>
      </c>
      <c r="B114" s="447" t="s">
        <v>146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5"/>
    </row>
    <row r="115" spans="1:20" ht="15" customHeight="1">
      <c r="A115" s="69" t="s">
        <v>52</v>
      </c>
      <c r="B115" s="448" t="s">
        <v>116</v>
      </c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5"/>
    </row>
    <row r="116" spans="1:20" ht="13.5">
      <c r="A116" s="69" t="s">
        <v>113</v>
      </c>
      <c r="B116" s="449" t="str">
        <f>IF(OR('2a.  Simple Form Data Entry'!D52="Y",'2a.  Simple Form Data Entry'!D54="Y"),CONCATENATE('2a.  Simple Form Data Entry'!E206,'2a.  Simple Form Data Entry'!E207),"This transaction does not require the use of fund balance or reallocated grant funding.")</f>
        <v>This transaction does not require the use of fund balance or reallocated grant funding.</v>
      </c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5"/>
    </row>
    <row r="117" spans="1:20" ht="13.5" customHeight="1">
      <c r="A117" s="67" t="s">
        <v>114</v>
      </c>
      <c r="B117" s="436" t="str">
        <f>IF('2a.  Simple Form Data Entry'!F168="Y",'2a.  Simple Form Data Entry'!C197,CONCATENATE('2a.  Simple Form Data Entry'!C198,'2a.  Simple Form Data Entry'!C199,'2a.  Simple Form Data Entry'!C200,'2a.  Simple Form Data Entry'!C201,'2a.  Simple Form Data Entry'!C202))</f>
        <v>The transaction involves the sale of a property and the expenditures associated with this sale are limited to transaction costs.  No long-term expenditures requiring resource backing are associated with this transaction.</v>
      </c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5"/>
    </row>
    <row r="118" spans="1:20" ht="16.5" customHeight="1">
      <c r="A118" s="67" t="s">
        <v>118</v>
      </c>
      <c r="B118" s="435" t="s">
        <v>111</v>
      </c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5"/>
    </row>
    <row r="119" spans="1:19" ht="14.25" customHeight="1">
      <c r="A119" s="67"/>
      <c r="B119" s="453" t="str">
        <f>'2a.  Simple Form Data Entry'!C176</f>
        <v>- Issquah Pit sale price = $750,000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</row>
    <row r="120" spans="1:19" ht="13.5">
      <c r="A120" s="67"/>
      <c r="B120" s="453" t="str">
        <f>'2a.  Simple Form Data Entry'!C177</f>
        <v>- Issaquah Pit, ongoing Roads operational savings:  Surface Water Fees = $7,500/year; utility costs = $10,048/year</v>
      </c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</row>
    <row r="121" spans="1:19" ht="12.75" customHeight="1">
      <c r="A121" s="67"/>
      <c r="B121" s="453" t="str">
        <f>'2a.  Simple Form Data Entry'!C178</f>
        <v>- SE Newport Way sale price = $185,000</v>
      </c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</row>
    <row r="122" spans="1:19" ht="15" customHeight="1">
      <c r="A122" s="67"/>
      <c r="B122" s="453" t="str">
        <f>'2a.  Simple Form Data Entry'!C179</f>
        <v>- SE Newport Way ongoing RES operational savings City of Issaquah Storm Water charge = $1,100/year</v>
      </c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</row>
    <row r="123" spans="1:20" ht="13.5">
      <c r="A123" s="67"/>
      <c r="B123" s="454" t="s">
        <v>183</v>
      </c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5"/>
    </row>
    <row r="124" spans="1:19" ht="13.5">
      <c r="A124" s="67"/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</row>
    <row r="125" spans="1:19" ht="13.5">
      <c r="A125" t="str">
        <f>IF('2a.  Simple Form Data Entry'!C182=""," ","6.")</f>
        <v xml:space="preserve"> </v>
      </c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</row>
    <row r="126" spans="1:19" ht="13.5">
      <c r="A126" s="69"/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</row>
    <row r="127" spans="1:19" ht="13.5">
      <c r="A127" s="69"/>
      <c r="B127" s="453"/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</row>
    <row r="128" spans="1:6" ht="13.5">
      <c r="A128" s="69"/>
      <c r="D128" s="53"/>
      <c r="E128" s="49"/>
      <c r="F128" s="49"/>
    </row>
    <row r="129" spans="4:6" ht="12.75">
      <c r="D129" s="53"/>
      <c r="E129" s="49"/>
      <c r="F129" s="49"/>
    </row>
    <row r="130" spans="3:6" ht="12.75">
      <c r="C130" s="52"/>
      <c r="D130" s="53"/>
      <c r="E130" s="49"/>
      <c r="F130" s="49"/>
    </row>
  </sheetData>
  <mergeCells count="84">
    <mergeCell ref="A13:S13"/>
    <mergeCell ref="O17:S17"/>
    <mergeCell ref="B40:C40"/>
    <mergeCell ref="B41:C41"/>
    <mergeCell ref="H17:M17"/>
    <mergeCell ref="R109:S109"/>
    <mergeCell ref="R110:S110"/>
    <mergeCell ref="A36:C36"/>
    <mergeCell ref="A46:C46"/>
    <mergeCell ref="A56:C56"/>
    <mergeCell ref="A66:C66"/>
    <mergeCell ref="B42:C42"/>
    <mergeCell ref="B43:C43"/>
    <mergeCell ref="B50:C50"/>
    <mergeCell ref="F102:F103"/>
    <mergeCell ref="L102:L103"/>
    <mergeCell ref="B70:C70"/>
    <mergeCell ref="B71:C71"/>
    <mergeCell ref="B62:C62"/>
    <mergeCell ref="B72:C72"/>
    <mergeCell ref="B73:C73"/>
    <mergeCell ref="B126:S126"/>
    <mergeCell ref="B127:S127"/>
    <mergeCell ref="B119:S119"/>
    <mergeCell ref="B120:S120"/>
    <mergeCell ref="B122:S122"/>
    <mergeCell ref="B123:S123"/>
    <mergeCell ref="B124:S124"/>
    <mergeCell ref="B125:S125"/>
    <mergeCell ref="B121:S121"/>
    <mergeCell ref="B118:S118"/>
    <mergeCell ref="B117:S117"/>
    <mergeCell ref="D102:D103"/>
    <mergeCell ref="E102:E103"/>
    <mergeCell ref="G102:G103"/>
    <mergeCell ref="R104:S104"/>
    <mergeCell ref="R105:S105"/>
    <mergeCell ref="R102:S103"/>
    <mergeCell ref="B114:S114"/>
    <mergeCell ref="B115:S115"/>
    <mergeCell ref="B116:S116"/>
    <mergeCell ref="R106:S106"/>
    <mergeCell ref="R107:S107"/>
    <mergeCell ref="H102:H103"/>
    <mergeCell ref="B113:S113"/>
    <mergeCell ref="R108:S108"/>
    <mergeCell ref="A1:S1"/>
    <mergeCell ref="A98:S98"/>
    <mergeCell ref="B51:C51"/>
    <mergeCell ref="B52:C52"/>
    <mergeCell ref="B53:C53"/>
    <mergeCell ref="A3:S3"/>
    <mergeCell ref="B60:C60"/>
    <mergeCell ref="B61:C61"/>
    <mergeCell ref="A15:S15"/>
    <mergeCell ref="B92:C92"/>
    <mergeCell ref="B63:C63"/>
    <mergeCell ref="B81:C81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1:C91"/>
    <mergeCell ref="B93:C93"/>
    <mergeCell ref="A76:C76"/>
    <mergeCell ref="A86:C86"/>
    <mergeCell ref="A102:C103"/>
    <mergeCell ref="B80:C80"/>
    <mergeCell ref="B82:C82"/>
    <mergeCell ref="B83:C83"/>
    <mergeCell ref="B90:C90"/>
  </mergeCells>
  <printOptions horizontalCentered="1"/>
  <pageMargins left="0.5" right="0.5" top="0.5" bottom="0.5" header="0.5" footer="0.25"/>
  <pageSetup fitToHeight="1" fitToWidth="1" horizontalDpi="600" verticalDpi="600" orientation="landscape" scale="52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8" t="s">
        <v>126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147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6" t="s">
        <v>69</v>
      </c>
      <c r="E17" s="356"/>
      <c r="F17" s="35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2" t="s">
        <v>70</v>
      </c>
      <c r="E18" s="362"/>
      <c r="F18" s="36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2" t="s">
        <v>136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337"/>
      <c r="K22" s="336"/>
      <c r="L22" s="33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337"/>
      <c r="L23" s="337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139</v>
      </c>
      <c r="D39" s="371" t="s">
        <v>140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38" t="s">
        <v>164</v>
      </c>
      <c r="E43" s="339"/>
      <c r="F43" s="339"/>
      <c r="G43" s="339"/>
      <c r="H43" s="339"/>
      <c r="I43" s="34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/>
      <c r="E58" s="358"/>
      <c r="F58" s="359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/>
      <c r="E59" s="149"/>
      <c r="F59" s="335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/>
      <c r="E60" s="358"/>
      <c r="F60" s="359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/>
      <c r="E61" s="358"/>
      <c r="F61" s="359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/>
      <c r="E62" s="358"/>
      <c r="F62" s="359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/>
      <c r="E63" s="358"/>
      <c r="F63" s="359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8" t="s">
        <v>84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9"/>
      <c r="D69" s="379"/>
      <c r="E69" s="379"/>
      <c r="F69" s="37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6" t="s">
        <v>85</v>
      </c>
      <c r="F71" s="376"/>
      <c r="G71" s="376"/>
      <c r="H71" s="376"/>
      <c r="I71" s="376"/>
      <c r="J71" s="376"/>
      <c r="K71" s="376"/>
      <c r="L71" s="376"/>
      <c r="M71" s="376"/>
      <c r="N71" s="180"/>
      <c r="O71" s="211"/>
    </row>
    <row r="72" spans="2:15" ht="13.5" customHeight="1">
      <c r="B72" s="210"/>
      <c r="C72" s="268" t="s">
        <v>25</v>
      </c>
      <c r="D72" s="269"/>
      <c r="E72" s="360" t="s">
        <v>86</v>
      </c>
      <c r="F72" s="360"/>
      <c r="G72" s="360"/>
      <c r="H72" s="360"/>
      <c r="I72" s="360"/>
      <c r="J72" s="360"/>
      <c r="K72" s="360"/>
      <c r="L72" s="360"/>
      <c r="M72" s="360"/>
      <c r="N72" s="181"/>
      <c r="O72" s="211"/>
    </row>
    <row r="73" spans="2:15" ht="14.25">
      <c r="B73" s="210"/>
      <c r="C73" s="268" t="s">
        <v>53</v>
      </c>
      <c r="D73" s="269"/>
      <c r="E73" s="360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15" ht="14.25">
      <c r="B74" s="210"/>
      <c r="C74" s="370" t="s">
        <v>55</v>
      </c>
      <c r="D74" s="370"/>
      <c r="E74" s="360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15" ht="14.25" customHeight="1">
      <c r="B75" s="210"/>
      <c r="C75" s="374" t="s">
        <v>56</v>
      </c>
      <c r="D75" s="374"/>
      <c r="E75" s="360" t="s">
        <v>89</v>
      </c>
      <c r="F75" s="360"/>
      <c r="G75" s="360"/>
      <c r="H75" s="360"/>
      <c r="I75" s="360"/>
      <c r="J75" s="360"/>
      <c r="K75" s="360"/>
      <c r="L75" s="360"/>
      <c r="M75" s="360"/>
      <c r="N75" s="181"/>
      <c r="O75" s="211"/>
    </row>
    <row r="76" spans="2:15" ht="14.25">
      <c r="B76" s="210"/>
      <c r="C76" s="370" t="s">
        <v>57</v>
      </c>
      <c r="D76" s="370"/>
      <c r="E76" s="360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5" customHeight="1">
      <c r="B77" s="210"/>
      <c r="C77" s="375" t="s">
        <v>26</v>
      </c>
      <c r="D77" s="375"/>
      <c r="E77" s="360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3" t="s">
        <v>40</v>
      </c>
      <c r="D81" s="343"/>
      <c r="E81" s="342" t="s">
        <v>22</v>
      </c>
      <c r="F81" s="342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6" t="s">
        <v>55</v>
      </c>
      <c r="D85" s="34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4" t="s">
        <v>56</v>
      </c>
      <c r="D86" s="34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57</v>
      </c>
      <c r="D87" s="34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8" t="s">
        <v>26</v>
      </c>
      <c r="D88" s="34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/>
      <c r="J91" s="121"/>
      <c r="K91" s="121"/>
      <c r="L91" s="121"/>
      <c r="M91" s="121"/>
      <c r="N91" s="121"/>
      <c r="O91" s="211"/>
    </row>
    <row r="92" spans="2:15" ht="43.5" thickBot="1">
      <c r="B92" s="210"/>
      <c r="C92" s="343" t="s">
        <v>40</v>
      </c>
      <c r="D92" s="343"/>
      <c r="E92" s="342" t="s">
        <v>22</v>
      </c>
      <c r="F92" s="342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6" t="s">
        <v>55</v>
      </c>
      <c r="D96" s="34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4" t="s">
        <v>56</v>
      </c>
      <c r="D97" s="34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57</v>
      </c>
      <c r="D98" s="34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8" t="s">
        <v>26</v>
      </c>
      <c r="D99" s="34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/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3" t="s">
        <v>40</v>
      </c>
      <c r="D103" s="343"/>
      <c r="E103" s="342" t="s">
        <v>22</v>
      </c>
      <c r="F103" s="342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6" t="s">
        <v>55</v>
      </c>
      <c r="D107" s="34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4" t="s">
        <v>56</v>
      </c>
      <c r="D108" s="34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6" t="s">
        <v>57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8" t="s">
        <v>26</v>
      </c>
      <c r="D110" s="34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3" t="s">
        <v>40</v>
      </c>
      <c r="D114" s="343"/>
      <c r="E114" s="342" t="s">
        <v>22</v>
      </c>
      <c r="F114" s="342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0" t="s">
        <v>56</v>
      </c>
      <c r="D119" s="35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3" t="s">
        <v>40</v>
      </c>
      <c r="D125" s="343"/>
      <c r="E125" s="342" t="s">
        <v>22</v>
      </c>
      <c r="F125" s="342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0" t="s">
        <v>56</v>
      </c>
      <c r="D130" s="35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3" t="s">
        <v>40</v>
      </c>
      <c r="D136" s="343"/>
      <c r="E136" s="342" t="s">
        <v>22</v>
      </c>
      <c r="F136" s="342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0" t="s">
        <v>56</v>
      </c>
      <c r="D141" s="35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3" t="s">
        <v>18</v>
      </c>
      <c r="D155" s="373" t="s">
        <v>39</v>
      </c>
      <c r="E155" s="383" t="s">
        <v>23</v>
      </c>
      <c r="F155" s="383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2"/>
      <c r="D156" s="342"/>
      <c r="E156" s="384"/>
      <c r="F156" s="38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6" t="s">
        <v>145</v>
      </c>
      <c r="G171" s="387"/>
      <c r="H171" s="387"/>
      <c r="I171" s="387"/>
      <c r="J171" s="387"/>
      <c r="K171" s="387"/>
      <c r="L171" s="387"/>
      <c r="M171" s="387"/>
      <c r="N171" s="38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150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89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1"/>
      <c r="O174" s="224"/>
    </row>
    <row r="175" spans="2:15" ht="34.5" customHeight="1" thickBot="1">
      <c r="B175" s="210"/>
      <c r="C175" s="392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4"/>
      <c r="O175" s="224"/>
    </row>
    <row r="176" spans="2:15" ht="34.5" customHeight="1" thickBot="1">
      <c r="B176" s="210"/>
      <c r="C176" s="392" t="s">
        <v>123</v>
      </c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4"/>
      <c r="O176" s="224"/>
    </row>
    <row r="177" spans="2:15" ht="34.5" customHeight="1" thickBot="1">
      <c r="B177" s="210"/>
      <c r="C177" s="392" t="s">
        <v>123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34.5" customHeight="1" thickBot="1">
      <c r="B178" s="210"/>
      <c r="C178" s="392" t="s">
        <v>123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4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1" t="s">
        <v>137</v>
      </c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5">
    <mergeCell ref="C143:D143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C48:M48"/>
    <mergeCell ref="E57:F57"/>
    <mergeCell ref="E58:F58"/>
    <mergeCell ref="C68:M68"/>
    <mergeCell ref="C69:F69"/>
    <mergeCell ref="E71:M71"/>
    <mergeCell ref="E72:M72"/>
    <mergeCell ref="E73:M73"/>
    <mergeCell ref="E60:F60"/>
    <mergeCell ref="E61:F61"/>
    <mergeCell ref="E62:F62"/>
    <mergeCell ref="E63:F63"/>
    <mergeCell ref="D39:F39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9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0" ht="3" customHeight="1" thickBot="1" thickTop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19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0" ht="13.5">
      <c r="A6" s="416" t="s">
        <v>0</v>
      </c>
      <c r="B6" s="417"/>
      <c r="C6" s="415" t="str">
        <f>IF('2b.  Complex Form Data Entry'!G11="","   ",'2b.  Complex Form Data Entry'!G11)</f>
        <v xml:space="preserve">   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21" t="s">
        <v>148</v>
      </c>
      <c r="B7" s="412"/>
      <c r="C7" s="422" t="str">
        <f>IF('2b.  Complex Form Data Entry'!G12="","   ",'2b.  Complex Form Data Entry'!G12)</f>
        <v xml:space="preserve">   </v>
      </c>
      <c r="D7" s="422"/>
      <c r="E7" s="422"/>
      <c r="F7" s="422"/>
      <c r="G7" s="422"/>
      <c r="H7" s="422"/>
      <c r="I7" s="422"/>
      <c r="J7" s="42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3" t="s">
        <v>2</v>
      </c>
      <c r="B8" s="414"/>
      <c r="C8" s="292" t="str">
        <f>IF('2b.  Complex Form Data Entry'!G15="","   ",'2b.  Complex Form Data Entry'!G15)</f>
        <v xml:space="preserve">   </v>
      </c>
      <c r="E8" s="292"/>
      <c r="F8" s="414" t="s">
        <v>8</v>
      </c>
      <c r="G8" s="414"/>
      <c r="H8" s="329" t="str">
        <f>IF('2b.  Complex Form Data Entry'!G15=""," ",'2b.  Complex Form Data Entry'!G16)</f>
        <v xml:space="preserve"> 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3" t="s">
        <v>3</v>
      </c>
      <c r="B9" s="414"/>
      <c r="C9" s="295"/>
      <c r="D9" s="292"/>
      <c r="E9" s="292"/>
      <c r="F9" s="414" t="s">
        <v>13</v>
      </c>
      <c r="G9" s="414"/>
      <c r="H9" s="292"/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147</v>
      </c>
      <c r="B10" s="331"/>
      <c r="C10" s="431" t="str">
        <f>IF('2b.  Complex Form Data Entry'!G10=""," ",'2b.  Complex Form Data Entry'!G10)</f>
        <v xml:space="preserve"> 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0" ht="13.5" thickBot="1">
      <c r="A11" s="332"/>
      <c r="B11" s="3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0" t="s">
        <v>141</v>
      </c>
      <c r="B17" s="430"/>
      <c r="C17" s="430"/>
      <c r="D17" s="430"/>
      <c r="E17" s="469" t="str">
        <f>IF('2b.  Complex Form Data Entry'!G39="N","NA",'2b.  Complex Form Data Entry'!G40)</f>
        <v>NA</v>
      </c>
      <c r="F17" s="470"/>
      <c r="G17" s="471"/>
      <c r="H17" s="467" t="s">
        <v>149</v>
      </c>
      <c r="I17" s="468"/>
      <c r="J17" s="468"/>
      <c r="K17" s="468"/>
      <c r="L17" s="468"/>
      <c r="M17" s="468"/>
      <c r="N17" s="310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>
        <f>IF(A25="","   ",'2b.  Complex Form Data Entry'!D58)</f>
        <v>0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>
        <f>IF(A26="","   ",'2b.  Complex Form Data Entry'!D59)</f>
        <v>0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>
        <f>IF(A27="","   ",'2b.  Complex Form Data Entry'!D60)</f>
        <v>0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>
        <f>IF(A28="","   ",'2b.  Complex Form Data Entry'!D61)</f>
        <v>0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>
        <f>IF(A29="","   ",'2b.  Complex Form Data Entry'!D62)</f>
        <v>0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>
        <f>IF(A30="","   ",'2b.  Complex Form Data Entry'!D63)</f>
        <v>0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144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7" t="str">
        <f>IF('2b.  Complex Form Data Entry'!E80="","   ",'2b.  Complex Form Data Entry'!E80)</f>
        <v xml:space="preserve">   </v>
      </c>
      <c r="B35" s="458"/>
      <c r="C35" s="45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7" t="s">
        <v>26</v>
      </c>
      <c r="C42" s="398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9" t="str">
        <f>IF('2b.  Complex Form Data Entry'!E91="","   ",'2b.  Complex Form Data Entry'!E91)</f>
        <v xml:space="preserve">   </v>
      </c>
      <c r="B45" s="400"/>
      <c r="C45" s="401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 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7" t="s">
        <v>26</v>
      </c>
      <c r="C52" s="398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9" t="str">
        <f>IF('2b.  Complex Form Data Entry'!E102="","   ",'2b.  Complex Form Data Entry'!E102)</f>
        <v xml:space="preserve">   </v>
      </c>
      <c r="B55" s="400"/>
      <c r="C55" s="401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 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8" t="s">
        <v>55</v>
      </c>
      <c r="C59" s="409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8" t="s">
        <v>57</v>
      </c>
      <c r="C61" s="409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7" t="s">
        <v>26</v>
      </c>
      <c r="C62" s="398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9" t="str">
        <f>IF('2b.  Complex Form Data Entry'!E113="","   ",'2b.  Complex Form Data Entry'!E113)</f>
        <v xml:space="preserve">   </v>
      </c>
      <c r="B65" s="400"/>
      <c r="C65" s="401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8" t="s">
        <v>55</v>
      </c>
      <c r="C69" s="409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8" t="s">
        <v>57</v>
      </c>
      <c r="C71" s="409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7" t="s">
        <v>26</v>
      </c>
      <c r="C72" s="398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9" t="str">
        <f>IF('2b.  Complex Form Data Entry'!E124="","   ",'2b.  Complex Form Data Entry'!E124)</f>
        <v xml:space="preserve">   </v>
      </c>
      <c r="B75" s="400"/>
      <c r="C75" s="401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8" t="s">
        <v>55</v>
      </c>
      <c r="C79" s="409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8" t="s">
        <v>57</v>
      </c>
      <c r="C81" s="409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7" t="s">
        <v>26</v>
      </c>
      <c r="C82" s="398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9" t="str">
        <f>IF('2b.  Complex Form Data Entry'!E135="","   ",'2b.  Complex Form Data Entry'!E135)</f>
        <v xml:space="preserve">   </v>
      </c>
      <c r="B85" s="400"/>
      <c r="C85" s="401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8" t="s">
        <v>55</v>
      </c>
      <c r="C89" s="409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8" t="s">
        <v>57</v>
      </c>
      <c r="C91" s="409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7" t="s">
        <v>26</v>
      </c>
      <c r="C92" s="398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3" t="s">
        <v>133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5" t="s">
        <v>31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1"/>
    </row>
    <row r="100" spans="1:20" ht="3" customHeight="1" thickBot="1" thickTop="1">
      <c r="A100" s="410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1"/>
    </row>
    <row r="101" spans="1:19" ht="13.5">
      <c r="A101" s="420" t="s">
        <v>7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9"/>
    </row>
    <row r="102" spans="1:20" ht="13.5">
      <c r="A102" s="416" t="s">
        <v>0</v>
      </c>
      <c r="B102" s="417"/>
      <c r="C102" s="415" t="str">
        <f>IF('2b.  Complex Form Data Entry'!G11="","   ",'2b.  Complex Form Data Entry'!G11)</f>
        <v xml:space="preserve">   </v>
      </c>
      <c r="D102" s="415"/>
      <c r="E102" s="415"/>
      <c r="F102" s="415"/>
      <c r="G102" s="415"/>
      <c r="H102" s="415"/>
      <c r="I102" s="415"/>
      <c r="J102" s="415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21" t="s">
        <v>148</v>
      </c>
      <c r="B103" s="412"/>
      <c r="C103" s="422" t="str">
        <f>IF('2b.  Complex Form Data Entry'!G12="","   ",'2b.  Complex Form Data Entry'!G12)</f>
        <v xml:space="preserve">   </v>
      </c>
      <c r="D103" s="422"/>
      <c r="E103" s="422"/>
      <c r="F103" s="422"/>
      <c r="G103" s="422"/>
      <c r="H103" s="422"/>
      <c r="I103" s="422"/>
      <c r="J103" s="42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3" t="s">
        <v>2</v>
      </c>
      <c r="B104" s="414"/>
      <c r="C104" s="298" t="str">
        <f>IF('2b.  Complex Form Data Entry'!G15="","   ",'2b.  Complex Form Data Entry'!G15)</f>
        <v xml:space="preserve">   </v>
      </c>
      <c r="E104" s="298"/>
      <c r="F104" s="414" t="s">
        <v>8</v>
      </c>
      <c r="G104" s="414"/>
      <c r="H104" s="329" t="str">
        <f>IF('2b.  Complex Form Data Entry'!G15=""," ",'2b.  Complex Form Data Entry'!G16)</f>
        <v xml:space="preserve"> </v>
      </c>
      <c r="I104" s="298"/>
      <c r="J104" s="298"/>
      <c r="L104" s="412" t="s">
        <v>10</v>
      </c>
      <c r="M104" s="412"/>
      <c r="N104" s="412"/>
      <c r="O104" s="412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3" t="s">
        <v>3</v>
      </c>
      <c r="B105" s="414"/>
      <c r="C105" s="300"/>
      <c r="D105" s="298"/>
      <c r="E105" s="298"/>
      <c r="F105" s="414" t="s">
        <v>13</v>
      </c>
      <c r="G105" s="414"/>
      <c r="H105" s="298"/>
      <c r="I105" s="298"/>
      <c r="J105" s="298"/>
      <c r="L105" s="412" t="s">
        <v>9</v>
      </c>
      <c r="M105" s="412"/>
      <c r="N105" s="412"/>
      <c r="O105" s="412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147</v>
      </c>
      <c r="B106" s="331"/>
      <c r="C106" s="431" t="str">
        <f>IF('2b.  Complex Form Data Entry'!G10=""," ",'2b.  Complex Form Data Entry'!G10)</f>
        <v xml:space="preserve"> </v>
      </c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2"/>
      <c r="T106" s="11"/>
    </row>
    <row r="107" spans="1:20" ht="13.5" thickBot="1">
      <c r="A107" s="332"/>
      <c r="B107" s="3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4"/>
      <c r="T107" s="11"/>
    </row>
    <row r="108" spans="1:20" ht="18.75" customHeight="1" thickBot="1" thickTop="1">
      <c r="A108" s="424" t="s">
        <v>15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2" t="s">
        <v>18</v>
      </c>
      <c r="B112" s="403"/>
      <c r="C112" s="404"/>
      <c r="D112" s="437" t="s">
        <v>19</v>
      </c>
      <c r="E112" s="437" t="s">
        <v>5</v>
      </c>
      <c r="F112" s="460" t="s">
        <v>104</v>
      </c>
      <c r="G112" s="437" t="s">
        <v>11</v>
      </c>
      <c r="H112" s="45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62" t="str">
        <f>CONCATENATE(L34," Appropriation Change")</f>
        <v>2015 / 2016 Appropriation Change</v>
      </c>
      <c r="O112" s="303"/>
      <c r="P112" s="303"/>
      <c r="Q112" s="303"/>
      <c r="R112" s="443" t="s">
        <v>135</v>
      </c>
      <c r="S112" s="444"/>
      <c r="T112" s="42"/>
    </row>
    <row r="113" spans="1:20" ht="37.5" customHeight="1" thickBot="1">
      <c r="A113" s="405"/>
      <c r="B113" s="406"/>
      <c r="C113" s="407"/>
      <c r="D113" s="438"/>
      <c r="E113" s="438"/>
      <c r="F113" s="461"/>
      <c r="G113" s="438"/>
      <c r="H113" s="451"/>
      <c r="I113" s="316"/>
      <c r="J113" s="191" t="s">
        <v>24</v>
      </c>
      <c r="K113" s="287" t="str">
        <f>'2b.  Complex Form Data Entry'!H156</f>
        <v>Allocation Change</v>
      </c>
      <c r="L113" s="463"/>
      <c r="O113" s="303"/>
      <c r="P113" s="303"/>
      <c r="Q113" s="303"/>
      <c r="R113" s="445"/>
      <c r="S113" s="44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3">
        <f>'2b.  Complex Form Data Entry'!J157</f>
        <v>0</v>
      </c>
      <c r="S114" s="47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3">
        <f>'2b.  Complex Form Data Entry'!J158</f>
        <v>0</v>
      </c>
      <c r="S115" s="47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3">
        <f>'2b.  Complex Form Data Entry'!J159</f>
        <v>0</v>
      </c>
      <c r="S116" s="47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3">
        <f>'2b.  Complex Form Data Entry'!J160</f>
        <v>0</v>
      </c>
      <c r="S117" s="47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3">
        <f>'2b.  Complex Form Data Entry'!J161</f>
        <v>0</v>
      </c>
      <c r="S118" s="47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3">
        <f>'2b.  Complex Form Data Entry'!J162</f>
        <v>0</v>
      </c>
      <c r="S119" s="47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138</v>
      </c>
      <c r="B123" s="452" t="str">
        <f>IF('2b.  Complex Form Data Entry'!G39="Y","See note 5 below.",'2b.  Complex Form Data Entry'!D43)</f>
        <v xml:space="preserve">An NPV analysis was not performed because this transaction is a sale with no anticipated long term financial imacts, change in policy or viable cost/benefit alternatives.                   </v>
      </c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  <c r="Q123" s="452"/>
      <c r="R123" s="452"/>
      <c r="S123" s="452"/>
      <c r="T123" s="5"/>
    </row>
    <row r="124" spans="1:20" ht="13.5">
      <c r="A124" s="68" t="s">
        <v>112</v>
      </c>
      <c r="B124" s="447" t="s">
        <v>146</v>
      </c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44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5"/>
    </row>
    <row r="127" spans="1:20" ht="14.25" customHeight="1">
      <c r="A127" s="67" t="s">
        <v>114</v>
      </c>
      <c r="B127" s="43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5"/>
    </row>
    <row r="128" spans="1:20" ht="16.5" customHeight="1">
      <c r="A128" s="67" t="s">
        <v>118</v>
      </c>
      <c r="B128" s="435" t="s">
        <v>111</v>
      </c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5"/>
    </row>
    <row r="129" spans="1:19" ht="14.25" customHeight="1">
      <c r="A129" s="67"/>
      <c r="B129" s="453">
        <f>'2b.  Complex Form Data Entry'!C174</f>
        <v>0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</row>
    <row r="130" spans="1:19" ht="13.5">
      <c r="A130" s="67"/>
      <c r="B130" s="453">
        <f>'2b.  Complex Form Data Entry'!C175</f>
        <v>0</v>
      </c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</row>
    <row r="131" spans="1:19" ht="12.75" customHeight="1">
      <c r="A131" s="67"/>
      <c r="B131" s="453" t="str">
        <f>'2b.  Complex Form Data Entry'!C176</f>
        <v xml:space="preserve">- 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</row>
    <row r="132" spans="1:19" ht="15" customHeight="1">
      <c r="A132" s="67"/>
      <c r="B132" s="453" t="str">
        <f>'2b.  Complex Form Data Entry'!C177</f>
        <v xml:space="preserve">- 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</row>
    <row r="133" spans="1:20" ht="13.5">
      <c r="A133" s="67"/>
      <c r="B133" s="453" t="str">
        <f>'2b.  Complex Form Data Entry'!C178</f>
        <v xml:space="preserve">- </v>
      </c>
      <c r="C133" s="453"/>
      <c r="D133" s="453"/>
      <c r="E133" s="453"/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5"/>
    </row>
    <row r="134" spans="1:19" ht="13.5">
      <c r="A134" s="67"/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</row>
    <row r="135" spans="1:19" ht="13.5">
      <c r="A135" t="str">
        <f>IF('2b.  Complex Form Data Entry'!C181=""," ","6.")</f>
        <v xml:space="preserve"> </v>
      </c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</row>
    <row r="136" spans="1:19" ht="13.5">
      <c r="A136" s="69"/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</row>
    <row r="137" spans="1:19" ht="13.5">
      <c r="A137" s="69"/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YQKKTEHHRR7V-1353-724</_dlc_DocId>
    <_dlc_DocIdUrl xmlns="cfc4bdfe-72e7-4bcf-8777-527aa6965755">
      <Url>https://kcmicrosoftonlinecom-38.sharepoint.microsoftonline.com/FMD/Legislation2015/_layouts/15/DocIdRedir.aspx?ID=YQKKTEHHRR7V-1353-724</Url>
      <Description>YQKKTEHHRR7V-1353-724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purl.org/dc/terms/"/>
    <ds:schemaRef ds:uri="cfc4bdfe-72e7-4bcf-8777-527aa6965755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A0C1A76-42B5-41E1-A0E0-1EE63093B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BBF584A-F9A6-488E-AA68-D4E26A644C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Bender, Sid</cp:lastModifiedBy>
  <cp:lastPrinted>2016-07-14T21:30:54Z</cp:lastPrinted>
  <dcterms:created xsi:type="dcterms:W3CDTF">1999-06-02T23:29:55Z</dcterms:created>
  <dcterms:modified xsi:type="dcterms:W3CDTF">2016-07-14T21:44:04Z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8026ff03-585a-48dc-a843-7eb907854389</vt:lpwstr>
  </property>
</Properties>
</file>