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830" yWindow="555" windowWidth="16620" windowHeight="7260"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_2001">'[2]Monthly'!$L$2</definedName>
    <definedName name="ActualFundBalance" localSheetId="0">#REF!</definedName>
    <definedName name="ActualFundBalance">#REF!</definedName>
    <definedName name="AdoptedFundBalance" localSheetId="0">#REF!</definedName>
    <definedName name="AdoptedFundBalance">#REF!</definedName>
    <definedName name="AFIS_new_construction">'[3]History2'!$M$4</definedName>
    <definedName name="AgencyContact">'[4]TOC Forms'!$C$57</definedName>
    <definedName name="agingtot" localSheetId="0">#REF!</definedName>
    <definedName name="agingtot">#REF!</definedName>
    <definedName name="all_other_reduction" localSheetId="0">#REF!</definedName>
    <definedName name="all_other_reduction">#REF!</definedName>
    <definedName name="AllocBasisTable2009">'[7]DCHS 07Tables for 09 Allocation'!$E$2:$P$3,'[7]DCHS 07Tables for 09 Allocation'!$B$4:$P$33</definedName>
    <definedName name="Appro" localSheetId="0">#REF!</definedName>
    <definedName name="Appro">#REF!</definedName>
    <definedName name="ApproUnitName">'[4]TOC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AV_under_I_722">'[3]History2'!$B$172</definedName>
    <definedName name="Average_AV_2001_Countywide">'[3]History2'!$B$311</definedName>
    <definedName name="Average_House_AV">'[3]History2'!$M$98</definedName>
    <definedName name="b" hidden="1">{"Dis",#N/A,FALSE,"ReorgRevisted"}</definedName>
    <definedName name="bt" hidden="1">{"Dis",#N/A,FALSE,"ReorgRevisted"}</definedName>
    <definedName name="BTT" hidden="1">{"NonWhole",#N/A,FALSE,"ReorgRevisted"}</definedName>
    <definedName name="Budget_2000">'[2]Monthly (2)'!$C$2</definedName>
    <definedName name="Budget_2001">'[2]Monthly (2)'!$E$2</definedName>
    <definedName name="Budget_2002">'[2]Monthly (2)'!$G$2</definedName>
    <definedName name="Budget_2003">'[8]Monthly (2)'!$G$2</definedName>
    <definedName name="Budget_Codes">'[9]Replacement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ityTotal2005">#REF!</definedName>
    <definedName name="cj" hidden="1">{"Dis",#N/A,FALSE,"ReorgRevisted"}</definedName>
    <definedName name="CJ_Allocation_Percentage">'[10]RFG 8-2002'!$B$6</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llection_rate">'[3]History2'!$B$6</definedName>
    <definedName name="ContactPhone">'[4]TOC Forms'!$C$58</definedName>
    <definedName name="Core_Business_Code">'[11]DATA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'[12]2011 DCHS (0935) Alloc 4-13ver1'!$R$38</definedName>
    <definedName name="CSOSAL">'[12]2011 DCHS (0935) Alloc 4-13ver1'!$R$16</definedName>
    <definedName name="CSOTOT">'[12]2011 DCHS (0935) Alloc 4-13ver1'!$R$60</definedName>
    <definedName name="CXAgncy09">'[13]09 REQ Sum Corrected 6-24-08'!$D$7:$D$9,'[13]09 REQ Sum Corrected 6-24-08'!$D$13,'[13]09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'[11]DATA Tables'!$A$11:$A$26</definedName>
    <definedName name="Division_Code">'[11]DATA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'[14]Replacement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'[12]2011 DCHS (0935) Alloc 4-13ver1'!$N$2</definedName>
    <definedName name="FB_1376">'[12]2011 DCHS (0935) Alloc 4-13ver1'!$Q$2</definedName>
    <definedName name="FB_6831">'[12]2011 DCHS (0935) Alloc 4-13ver1'!$J$2</definedName>
    <definedName name="FB_6832">'[12]2011 DCHS (0935) Alloc 4-13ver1'!$L$2</definedName>
    <definedName name="FB_6833">'[12]2011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ecast_2002">'[2]Monthly'!$M$2</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'[4]TOC Forms'!$C$56</definedName>
    <definedName name="Fund_Source_Code">'[11]DATA Tables'!$A$140:$A$150</definedName>
    <definedName name="gg" hidden="1">{"Dis",#N/A,FALSE,"ReorgRevisted"}</definedName>
    <definedName name="Goal_Code">'[11]DATA Tables'!$A$30:$A$35</definedName>
    <definedName name="GRNCON">'[12]2011 DCHS (0935) Alloc 4-13ver1'!$R$44</definedName>
    <definedName name="GRNSAL">'[12]2011 DCHS (0935) Alloc 4-13ver1'!$R$22</definedName>
    <definedName name="GRNTOT">'[12]2011 DCHS (0935) Alloc 4-13ver1'!$R$66</definedName>
    <definedName name="HOFMIDDCON">'[12]2011 DCHS (0935) Alloc 4-13ver1'!$R$47</definedName>
    <definedName name="HOFMIDDSAL">'[12]2011 DCHS (0935) Alloc 4-13ver1'!$R$25</definedName>
    <definedName name="HOFMIDDTOT">'[12]2011 DCHS (0935) Alloc 4-13ver1'!$R$69</definedName>
    <definedName name="housingtot" localSheetId="0">#REF!</definedName>
    <definedName name="housingtot">#REF!</definedName>
    <definedName name="human_service_reduction" localSheetId="0">#REF!</definedName>
    <definedName name="human_service_reduction">#REF!</definedName>
    <definedName name="I_722">'[3]History2'!$O$4</definedName>
    <definedName name="iii" hidden="1">{"Dis",#N/A,FALSE,"ReorgRevisted"}</definedName>
    <definedName name="Inc_Actual">'[10]RFG 8-2002'!$F$8</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id_lift_method">'[3]History2'!$B$5</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'[12]2011 DCHS (0935) Alloc 4-13ver1'!$R$34</definedName>
    <definedName name="MIDDSAL">'[12]2011 DCHS (0935) Alloc 4-13ver1'!$R$12</definedName>
    <definedName name="MIDDSCON">'[12]2011 DCHS (0935) Alloc 4-13'!$R$49</definedName>
    <definedName name="MIDDSSAL">'[12]2011 DCHS (0935) Alloc 4-13'!$R$26</definedName>
    <definedName name="MIDDSTOT">'[12]2011 DCHS (0935) Alloc 4-13'!$R$72</definedName>
    <definedName name="MIDDTOTBUD">'[12]2011 DCHS (0935) Alloc 4-13ver1'!$R$56</definedName>
    <definedName name="Monthly_Ind_Ins">58.01</definedName>
    <definedName name="Monthly_Medical">1142</definedName>
    <definedName name="new_AFIS">'[3]History2'!$K$4</definedName>
    <definedName name="New_construction_adjustment">'[3]History2'!$B$171</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ld_AV">'[3]History2'!$K$9</definedName>
    <definedName name="old_nc">'[3]History2'!$K$8</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'[12]2011 DCHS (0935) Alloc 4-13'!$R$48</definedName>
    <definedName name="OPDMIDDSAL">'[12]2011 DCHS (0935) Alloc 4-13'!$R$25</definedName>
    <definedName name="OPDMIDDTOT">'[12]2011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Plan'!$A$1:$J$57</definedName>
    <definedName name="print_titles_old">'[3]History2'!$10:$10,'[3]History2'!$A:$A</definedName>
    <definedName name="Program_Area_Code">'[11]DATA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'[15]Appro_Sections'!$B$7:$N$137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gular_levy_assessed_value">'[3]History2'!$B$50:$IV$50</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'[11]DATA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able_i722">'[3]History2'!$J$199:$V$209</definedName>
    <definedName name="test">'[16]DATA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ggle_98_refund">'[3]History2'!$B$4</definedName>
    <definedName name="Total_PSQ" localSheetId="0">#REF!</definedName>
    <definedName name="Total_PSQ">#REF!</definedName>
    <definedName name="Total_Tax_Base">'[10]RFG 8-2002'!$B$4</definedName>
    <definedName name="TotalAPPN">'[12]2011 DCHS (0935) Alloc 4-13ver1'!$E$103</definedName>
    <definedName name="TotalREQ">'[12]2011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ninc_Actual">'[10]RFG 8-2002'!$G$8</definedName>
    <definedName name="Uninc_Core">'[10]RFG 8-2002'!$D$49</definedName>
    <definedName name="Uninc_Median">'[10]RFG 8-2002'!$G$7</definedName>
    <definedName name="Uninc_Personal_Income">'[10]RFG 8-2002'!$G$5</definedName>
    <definedName name="Uninc_POP">'[10]RFG 8-2002'!$G$4</definedName>
    <definedName name="UNINC_Tax_Base">'[10]RFG 8-2002'!$B$5</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6?">#REF!</definedName>
    <definedName name="XDO_?XDOFIELD27?">#REF!</definedName>
    <definedName name="XDO_?XDOFIELD28?">#REF!</definedName>
    <definedName name="XDO_?XDOFIELD3?">#REF!</definedName>
    <definedName name="XDO_?XDOFIELD4?">#REF!</definedName>
    <definedName name="XDO_?XDOFIELD5?">#REF!</definedName>
    <definedName name="XDO_?XDOFIELD6?">#REF!</definedName>
    <definedName name="XDO_?XDOFIELD7?">#REF!</definedName>
    <definedName name="XDO_?XDOFIELD8?">#REF!</definedName>
    <definedName name="XDO_?XDOFIELD9?">#REF!</definedName>
    <definedName name="XDO_GROUP_?XDOG1?">#REF!</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sharedStrings.xml><?xml version="1.0" encoding="utf-8"?>
<sst xmlns="http://schemas.openxmlformats.org/spreadsheetml/2006/main" count="58" uniqueCount="58">
  <si>
    <t>E-911 Program /000001110</t>
  </si>
  <si>
    <t>Category</t>
  </si>
  <si>
    <r>
      <t>2013/2014 Actuals</t>
    </r>
    <r>
      <rPr>
        <b/>
        <vertAlign val="superscript"/>
        <sz val="12"/>
        <rFont val="Calibri"/>
        <family val="2"/>
        <scheme val="minor"/>
      </rPr>
      <t>1</t>
    </r>
  </si>
  <si>
    <r>
      <t>2015/2016 Adopted Budget</t>
    </r>
    <r>
      <rPr>
        <b/>
        <vertAlign val="superscript"/>
        <sz val="12"/>
        <rFont val="Calibri"/>
        <family val="2"/>
        <scheme val="minor"/>
      </rPr>
      <t>2</t>
    </r>
  </si>
  <si>
    <r>
      <t>2015/2016 Current Budget</t>
    </r>
    <r>
      <rPr>
        <b/>
        <vertAlign val="superscript"/>
        <sz val="12"/>
        <rFont val="Calibri"/>
        <family val="2"/>
        <scheme val="minor"/>
      </rPr>
      <t>3</t>
    </r>
  </si>
  <si>
    <r>
      <t>2015/2016 Biennial-to-Date Actuals</t>
    </r>
    <r>
      <rPr>
        <b/>
        <vertAlign val="superscript"/>
        <sz val="12"/>
        <rFont val="Calibri"/>
        <family val="2"/>
        <scheme val="minor"/>
      </rPr>
      <t>4</t>
    </r>
  </si>
  <si>
    <r>
      <t>2015/2016 Estimated</t>
    </r>
    <r>
      <rPr>
        <b/>
        <vertAlign val="superscript"/>
        <sz val="12"/>
        <rFont val="Calibri"/>
        <family val="2"/>
        <scheme val="minor"/>
      </rPr>
      <t>5</t>
    </r>
  </si>
  <si>
    <r>
      <t>2017/2018 Projected</t>
    </r>
    <r>
      <rPr>
        <b/>
        <vertAlign val="superscript"/>
        <sz val="12"/>
        <rFont val="Calibri"/>
        <family val="2"/>
        <scheme val="minor"/>
      </rPr>
      <t>6</t>
    </r>
  </si>
  <si>
    <r>
      <t>2019/2020 Projected</t>
    </r>
    <r>
      <rPr>
        <b/>
        <vertAlign val="superscript"/>
        <sz val="12"/>
        <rFont val="Calibri"/>
        <family val="2"/>
        <scheme val="minor"/>
      </rPr>
      <t>6</t>
    </r>
  </si>
  <si>
    <t xml:space="preserve">Beginning Fund Balance </t>
  </si>
  <si>
    <t>Revenues</t>
  </si>
  <si>
    <t xml:space="preserve">E911 Switched Access Line Excise Tax </t>
  </si>
  <si>
    <t xml:space="preserve">E911 Wireless Access Line Excise Tax </t>
  </si>
  <si>
    <t xml:space="preserve">E911 Wireless Prepaid Excise Tax </t>
  </si>
  <si>
    <t xml:space="preserve">E911 VoIP Access Line Excise Tax </t>
  </si>
  <si>
    <t>Investment Interest</t>
  </si>
  <si>
    <t>State E911 Support</t>
  </si>
  <si>
    <t>Other Interfund-Emergency Comm Sys</t>
  </si>
  <si>
    <t>Miscellaneous</t>
  </si>
  <si>
    <t>Total Revenues</t>
  </si>
  <si>
    <t xml:space="preserve">Expenditures </t>
  </si>
  <si>
    <t>Wages, Benefits and Retirement</t>
  </si>
  <si>
    <t>Supplies</t>
  </si>
  <si>
    <t>Direct Services</t>
  </si>
  <si>
    <t>Intergovernmental Services</t>
  </si>
  <si>
    <t>Capital</t>
  </si>
  <si>
    <t>Intragovernmental Contributions</t>
  </si>
  <si>
    <t>Encumbrance/Reappropriations Carryover</t>
  </si>
  <si>
    <t>Rounding-Related Adjustment</t>
  </si>
  <si>
    <t>Total Expenditures</t>
  </si>
  <si>
    <r>
      <t>Estimated Underexpenditures</t>
    </r>
    <r>
      <rPr>
        <b/>
        <vertAlign val="superscript"/>
        <sz val="12"/>
        <rFont val="Calibri"/>
        <family val="2"/>
        <scheme val="minor"/>
      </rPr>
      <t xml:space="preserve"> </t>
    </r>
  </si>
  <si>
    <r>
      <t>Other Fund Transactions</t>
    </r>
    <r>
      <rPr>
        <b/>
        <vertAlign val="superscript"/>
        <sz val="12"/>
        <rFont val="Calibri"/>
        <family val="2"/>
        <scheme val="minor"/>
      </rPr>
      <t xml:space="preserve"> </t>
    </r>
  </si>
  <si>
    <t xml:space="preserve">  GAAP Adjustment</t>
  </si>
  <si>
    <t>Total Other Fund Transactions</t>
  </si>
  <si>
    <t>Ending Fund Balance</t>
  </si>
  <si>
    <t>Reappropriations</t>
  </si>
  <si>
    <r>
      <t>Reserves</t>
    </r>
    <r>
      <rPr>
        <b/>
        <vertAlign val="superscript"/>
        <sz val="12"/>
        <rFont val="Calibri"/>
        <family val="2"/>
        <scheme val="minor"/>
      </rPr>
      <t xml:space="preserve"> </t>
    </r>
  </si>
  <si>
    <t xml:space="preserve">Reserve for Wireline Equip. Replacement </t>
  </si>
  <si>
    <t xml:space="preserve">Reserve for Wireless 911 </t>
  </si>
  <si>
    <t xml:space="preserve">Reserve for VoIP 911 </t>
  </si>
  <si>
    <r>
      <t xml:space="preserve">Next Generation 911 Reserve </t>
    </r>
    <r>
      <rPr>
        <vertAlign val="superscript"/>
        <sz val="11"/>
        <rFont val="Calibri"/>
        <family val="2"/>
        <scheme val="minor"/>
      </rPr>
      <t>7</t>
    </r>
  </si>
  <si>
    <t xml:space="preserve">Rainy Day Reserve @ 35 days of </t>
  </si>
  <si>
    <r>
      <t xml:space="preserve">Operating Expenditures </t>
    </r>
    <r>
      <rPr>
        <vertAlign val="superscript"/>
        <sz val="11"/>
        <rFont val="Calibri"/>
        <family val="2"/>
        <scheme val="minor"/>
      </rPr>
      <t>8</t>
    </r>
  </si>
  <si>
    <t>Total Reserves</t>
  </si>
  <si>
    <t xml:space="preserve">Reserve Shortfall </t>
  </si>
  <si>
    <t>Ending Undesignated Fund Balance</t>
  </si>
  <si>
    <t>Financial Plan Notes</t>
  </si>
  <si>
    <r>
      <t>1</t>
    </r>
    <r>
      <rPr>
        <sz val="11"/>
        <rFont val="Calibri"/>
        <family val="2"/>
        <scheme val="minor"/>
      </rPr>
      <t xml:space="preserve"> 2013/2014 Actuals reflect year end information from EBS and are consistent with the Budgetary Fund Balance figures published by DES-FBOD.</t>
    </r>
  </si>
  <si>
    <r>
      <rPr>
        <vertAlign val="superscript"/>
        <sz val="11"/>
        <rFont val="Calibri"/>
        <family val="2"/>
        <scheme val="minor"/>
      </rPr>
      <t>2</t>
    </r>
    <r>
      <rPr>
        <sz val="11"/>
        <rFont val="Calibri"/>
        <family val="2"/>
        <scheme val="minor"/>
      </rPr>
      <t xml:space="preserve"> 2015/2016 Adopted Budget is based on ordinance 17941.</t>
    </r>
  </si>
  <si>
    <r>
      <t>6</t>
    </r>
    <r>
      <rPr>
        <sz val="11"/>
        <color theme="1"/>
        <rFont val="Calibri"/>
        <family val="2"/>
        <scheme val="minor"/>
      </rPr>
      <t xml:space="preserve"> Outyear projections assume revenue and expenditure based on the Office of Economic and  Financial Analysis March 2016 Financial Forecast and King County Central Budget Planning Guidance for 2015/2016 Biennial, plus anticipated labor resources to administer system, standards, and services at status quo workload levels and reflect the most recent budget, including the outyear impact of supplementals.</t>
    </r>
  </si>
  <si>
    <r>
      <t>7</t>
    </r>
    <r>
      <rPr>
        <sz val="11"/>
        <rFont val="Calibri"/>
        <family val="2"/>
        <scheme val="minor"/>
      </rPr>
      <t xml:space="preserve"> Next Generation 911 (NG911) Reserve is designated for the implementation of new NG911 services that are expected to be developed in future years. Other reserves above this line are eliminated based on the King County Comprehensive Financial Management Policies and initial PSB fund reserve analysis. Refinement of appropriate reserve levels for specific scheduled equipment replacement plans will be set based on the regional Public Safety Answering Point (PSAP) Oversight Committee recommendations per a pending consultant analysis.</t>
    </r>
  </si>
  <si>
    <r>
      <t>9</t>
    </r>
    <r>
      <rPr>
        <sz val="11"/>
        <rFont val="Calibri"/>
        <family val="2"/>
        <scheme val="minor"/>
      </rPr>
      <t xml:space="preserve"> This plan was updated by Marlys Davis on 07/23/2015, reviewed and variance columns added by Yiling Wong 8/4/2015.</t>
    </r>
  </si>
  <si>
    <r>
      <t>3</t>
    </r>
    <r>
      <rPr>
        <sz val="11"/>
        <rFont val="Calibri"/>
        <family val="2"/>
        <scheme val="minor"/>
      </rPr>
      <t xml:space="preserve"> 2015/2016 Current Budget  revenue is based on the Office of Economic and  Financial Analysis March 2016 Financial Forecast.</t>
    </r>
  </si>
  <si>
    <r>
      <t>4</t>
    </r>
    <r>
      <rPr>
        <sz val="11"/>
        <rFont val="Calibri"/>
        <family val="2"/>
        <scheme val="minor"/>
      </rPr>
      <t xml:space="preserve"> 2015/2016 Biennial-to-Date Actuals reflects actual revenues and expenditures as of 12/31/2015 using EBS report GL062.</t>
    </r>
  </si>
  <si>
    <r>
      <t>8</t>
    </r>
    <r>
      <rPr>
        <sz val="11"/>
        <rFont val="Calibri"/>
        <family val="2"/>
        <scheme val="minor"/>
      </rPr>
      <t xml:space="preserve"> Rainy Day Reserve is calculated as a percentage of operating expenditures as requested by the PSAPs and agreed to by the Office of Performance, Strategy and Budget. </t>
    </r>
  </si>
  <si>
    <r>
      <t>5</t>
    </r>
    <r>
      <rPr>
        <sz val="11"/>
        <rFont val="Calibri"/>
        <family val="2"/>
        <scheme val="minor"/>
      </rPr>
      <t xml:space="preserve"> 2015/2016 Estimated reflects updated revenue based on the Office of Economic and  Financial Analysis March 2016 Financial Forecast and expenditure estimates as of 12/31/15 , and any underexpenditures identified to date.  Approximately $3.9 million in underexpenditures is related to delays in ongoing service costs for projects which have not been fully implemented. These projects include: the Security System, Smart911, Text-to-911, CAD Interoperability and PSAP Data Network projects. Approximately $2.3 million  in underexpenditures is related to project scope changes and unspent operational contingency. The remaining $1.6 million in underexpenditures are related to costs which were overestimated in the 2015-16 budget.
</t>
    </r>
  </si>
  <si>
    <t xml:space="preserve">Financial Plan - 2015 Q4 </t>
  </si>
  <si>
    <t>ATTACHMENT 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</si>
</sst>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
    <numFmt numFmtId="167" formatCode="00\-000\-000\-0"/>
    <numFmt numFmtId="168" formatCode="000000000"/>
    <numFmt numFmtId="169" formatCode="0000"/>
    <numFmt numFmtId="170" formatCode="[&lt;=9999999]000\-0000;[&gt;9999999]\(000\)\ 000\-0000;General"/>
    <numFmt numFmtId="171" formatCode="000000"/>
    <numFmt numFmtId="172" formatCode="000"/>
    <numFmt numFmtId="173" formatCode="&quot;$&quot;* #,##0.00_);[Red]&quot;$&quot;* \(#,##0.00\)"/>
  </numFmts>
  <fonts count="42">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sz val="12"/>
      <name val="Times New Roman"/>
      <family val="1"/>
    </font>
    <font>
      <b/>
      <vertAlign val="superscript"/>
      <sz val="12"/>
      <name val="Calibri"/>
      <family val="2"/>
      <scheme val="minor"/>
    </font>
    <font>
      <sz val="12"/>
      <name val="Calibri"/>
      <family val="2"/>
      <scheme val="minor"/>
    </font>
    <font>
      <vertAlign val="superscript"/>
      <sz val="11"/>
      <name val="Calibri"/>
      <family val="2"/>
      <scheme val="minor"/>
    </font>
    <font>
      <sz val="6"/>
      <name val="Helv"/>
      <family val="2"/>
    </font>
    <font>
      <b/>
      <sz val="11"/>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b/>
      <sz val="11"/>
      <color indexed="63"/>
      <name val="Calibri"/>
      <family val="2"/>
    </font>
    <font>
      <sz val="10"/>
      <name val="Helv"/>
      <family val="2"/>
    </font>
    <font>
      <b/>
      <sz val="10"/>
      <name val="Arial"/>
      <family val="2"/>
    </font>
    <font>
      <b/>
      <sz val="18"/>
      <color indexed="56"/>
      <name val="Cambria"/>
      <family val="2"/>
    </font>
    <font>
      <b/>
      <sz val="11"/>
      <color indexed="8"/>
      <name val="Calibri"/>
      <family val="2"/>
    </font>
    <font>
      <sz val="11"/>
      <color indexed="10"/>
      <name val="Calibri"/>
      <family val="2"/>
    </font>
    <font>
      <sz val="10"/>
      <name val="Calibri"/>
      <family val="2"/>
      <scheme val="minor"/>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style="thin"/>
      <right/>
      <top/>
      <bottom/>
    </border>
    <border>
      <left style="thin"/>
      <right style="thin"/>
      <top style="thin"/>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s>
  <cellStyleXfs count="5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43" fontId="1" fillId="0" borderId="0" applyFont="0" applyFill="0" applyBorder="0" applyAlignment="0" applyProtection="0"/>
    <xf numFmtId="0" fontId="10" fillId="0" borderId="0" applyProtection="0">
      <alignment/>
    </xf>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 fillId="16" borderId="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165" fontId="14" fillId="0" borderId="1">
      <alignment horizontal="center"/>
      <protection/>
    </xf>
    <xf numFmtId="0" fontId="15" fillId="3" borderId="0" applyNumberFormat="0" applyBorder="0" applyAlignment="0" applyProtection="0"/>
    <xf numFmtId="0" fontId="15" fillId="3" borderId="0" applyNumberFormat="0" applyBorder="0" applyAlignment="0" applyProtection="0"/>
    <xf numFmtId="0" fontId="16" fillId="21" borderId="2" applyNumberFormat="0" applyAlignment="0" applyProtection="0"/>
    <xf numFmtId="0" fontId="16" fillId="21" borderId="2" applyNumberFormat="0" applyAlignment="0" applyProtection="0"/>
    <xf numFmtId="0" fontId="17"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6" fontId="1" fillId="0" borderId="0">
      <alignment horizontal="center"/>
      <protection locked="0"/>
    </xf>
    <xf numFmtId="0" fontId="21" fillId="0" borderId="0" applyNumberFormat="0" applyFill="0" applyBorder="0" applyAlignment="0" applyProtection="0"/>
    <xf numFmtId="167" fontId="1" fillId="0" borderId="0">
      <alignment horizontal="center"/>
      <protection locked="0"/>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168" fontId="14" fillId="0" borderId="1">
      <alignment horizontal="center"/>
      <protection/>
    </xf>
    <xf numFmtId="0" fontId="1" fillId="0" borderId="0">
      <alignment horizontal="center"/>
      <protection/>
    </xf>
    <xf numFmtId="0" fontId="22" fillId="4" borderId="0" applyNumberFormat="0" applyBorder="0" applyAlignment="0" applyProtection="0"/>
    <xf numFmtId="0" fontId="22" fillId="4"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lignment/>
      <protection locked="0"/>
    </xf>
    <xf numFmtId="0" fontId="26" fillId="0" borderId="0" applyNumberFormat="0" applyFill="0" applyBorder="0">
      <alignment/>
      <protection locked="0"/>
    </xf>
    <xf numFmtId="0" fontId="27" fillId="7" borderId="2" applyNumberFormat="0" applyAlignment="0" applyProtection="0"/>
    <xf numFmtId="0" fontId="27" fillId="7" borderId="2" applyNumberFormat="0" applyAlignment="0" applyProtection="0"/>
    <xf numFmtId="0" fontId="28" fillId="0" borderId="7" applyNumberFormat="0" applyFill="0" applyAlignment="0" applyProtection="0"/>
    <xf numFmtId="0" fontId="28" fillId="0" borderId="7" applyNumberFormat="0" applyFill="0" applyAlignment="0" applyProtection="0"/>
    <xf numFmtId="0" fontId="29" fillId="23" borderId="0" applyNumberFormat="0" applyBorder="0" applyAlignment="0" applyProtection="0"/>
    <xf numFmtId="0" fontId="29" fillId="23" borderId="0" applyNumberFormat="0" applyBorder="0" applyAlignment="0" applyProtection="0"/>
    <xf numFmtId="0" fontId="30"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1" fillId="0" borderId="0">
      <alignment/>
      <protection/>
    </xf>
    <xf numFmtId="169" fontId="31" fillId="0" borderId="0">
      <alignment/>
      <protection/>
    </xf>
    <xf numFmtId="169" fontId="31" fillId="0" borderId="0">
      <alignment/>
      <protection/>
    </xf>
    <xf numFmtId="169" fontId="31" fillId="0" borderId="0">
      <alignment/>
      <protection/>
    </xf>
    <xf numFmtId="169" fontId="31" fillId="0" borderId="0">
      <alignment/>
      <protection/>
    </xf>
    <xf numFmtId="169" fontId="31" fillId="0" borderId="0">
      <alignment/>
      <protection/>
    </xf>
    <xf numFmtId="169" fontId="31" fillId="0" borderId="0">
      <alignment/>
      <protection/>
    </xf>
    <xf numFmtId="0" fontId="0" fillId="0" borderId="0">
      <alignment/>
      <protection/>
    </xf>
    <xf numFmtId="0" fontId="32"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9" fontId="3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9" fontId="31" fillId="0" borderId="0">
      <alignment/>
      <protection/>
    </xf>
    <xf numFmtId="0" fontId="1" fillId="0" borderId="0">
      <alignment/>
      <protection/>
    </xf>
    <xf numFmtId="169" fontId="31" fillId="0" borderId="0">
      <alignment/>
      <protection/>
    </xf>
    <xf numFmtId="169" fontId="31" fillId="0" borderId="0">
      <alignment/>
      <protection/>
    </xf>
    <xf numFmtId="169" fontId="31" fillId="0" borderId="0">
      <alignment/>
      <protection/>
    </xf>
    <xf numFmtId="169" fontId="31" fillId="0" borderId="0">
      <alignment/>
      <protection/>
    </xf>
    <xf numFmtId="169" fontId="31" fillId="0" borderId="0">
      <alignment/>
      <protection/>
    </xf>
    <xf numFmtId="169" fontId="31" fillId="0" borderId="0">
      <alignment/>
      <protection/>
    </xf>
    <xf numFmtId="0" fontId="0" fillId="0" borderId="0">
      <alignment/>
      <protection/>
    </xf>
    <xf numFmtId="0" fontId="3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3"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9"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169" fontId="14" fillId="0" borderId="1">
      <alignment horizontal="center"/>
      <protection/>
    </xf>
    <xf numFmtId="0" fontId="35" fillId="21" borderId="10" applyNumberFormat="0" applyAlignment="0" applyProtection="0"/>
    <xf numFmtId="0" fontId="35"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0" fontId="36" fillId="0" borderId="0" applyFont="0" applyFill="0" applyBorder="0" applyAlignment="0" applyProtection="0"/>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171" fontId="14" fillId="0" borderId="1">
      <alignment horizontal="center"/>
      <protection/>
    </xf>
    <xf numFmtId="0" fontId="1" fillId="0" borderId="0" applyNumberFormat="0" applyFill="0" applyBorder="0" applyProtection="0">
      <alignment horizontal="right" wrapText="1"/>
    </xf>
    <xf numFmtId="0" fontId="37" fillId="0" borderId="0" applyNumberFormat="0" applyFill="0" applyBorder="0">
      <alignment horizontal="center" wrapText="1"/>
      <protection/>
    </xf>
    <xf numFmtId="0" fontId="37" fillId="0" borderId="0" applyNumberFormat="0" applyFill="0" applyBorder="0">
      <alignment horizontal="center" wrapText="1"/>
      <protection/>
    </xf>
    <xf numFmtId="0" fontId="37" fillId="0" borderId="0" applyNumberFormat="0" applyFill="0" applyBorder="0">
      <alignment horizontal="center" wrapText="1"/>
      <protection/>
    </xf>
    <xf numFmtId="42" fontId="2" fillId="0" borderId="11" applyFont="0">
      <alignment/>
      <protection/>
    </xf>
    <xf numFmtId="0" fontId="1" fillId="0" borderId="0" applyNumberFormat="0" applyBorder="0">
      <alignment/>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172" fontId="14" fillId="0" borderId="1">
      <alignment horizontal="center"/>
      <protection/>
    </xf>
    <xf numFmtId="0" fontId="38" fillId="0" borderId="0" applyNumberFormat="0" applyFill="0" applyBorder="0" applyAlignment="0" applyProtection="0"/>
    <xf numFmtId="0" fontId="38" fillId="0" borderId="0" applyNumberFormat="0" applyFill="0" applyBorder="0" applyAlignment="0" applyProtection="0"/>
    <xf numFmtId="0" fontId="39" fillId="0" borderId="12" applyNumberFormat="0" applyFill="0" applyAlignment="0" applyProtection="0"/>
    <xf numFmtId="0" fontId="39" fillId="0" borderId="12" applyNumberFormat="0" applyFill="0" applyAlignment="0" applyProtection="0"/>
    <xf numFmtId="173" fontId="1" fillId="0" borderId="13" applyFont="0" applyFill="0" applyProtection="0">
      <alignment/>
    </xf>
    <xf numFmtId="41" fontId="6" fillId="0" borderId="14" applyBorder="0">
      <alignment/>
      <protection/>
    </xf>
    <xf numFmtId="0" fontId="40" fillId="0" borderId="0" applyNumberFormat="0" applyFill="0" applyBorder="0" applyAlignment="0" applyProtection="0"/>
  </cellStyleXfs>
  <cellXfs count="90">
    <xf numFmtId="0" fontId="0" fillId="0" borderId="0" xfId="0"/>
    <xf numFmtId="0" fontId="0" fillId="26" borderId="0" xfId="0" applyFill="1"/>
    <xf numFmtId="0" fontId="0" fillId="0" borderId="0" xfId="0" applyFill="1"/>
    <xf numFmtId="0" fontId="4" fillId="26" borderId="0" xfId="0" applyFont="1" applyFill="1" applyAlignment="1">
      <alignment horizontal="center"/>
    </xf>
    <xf numFmtId="37" fontId="4" fillId="26" borderId="1" xfId="20" applyFont="1" applyFill="1" applyBorder="1" applyAlignment="1" applyProtection="1">
      <alignment horizontal="left" wrapText="1"/>
      <protection/>
    </xf>
    <xf numFmtId="37" fontId="4" fillId="26" borderId="1" xfId="20" applyFont="1" applyFill="1" applyBorder="1" applyAlignment="1">
      <alignment horizontal="left"/>
      <protection/>
    </xf>
    <xf numFmtId="164" fontId="4" fillId="0" borderId="1" xfId="21" applyNumberFormat="1" applyFont="1" applyFill="1" applyBorder="1" applyAlignment="1">
      <alignment/>
    </xf>
    <xf numFmtId="164" fontId="4" fillId="26" borderId="1" xfId="21" applyNumberFormat="1" applyFont="1" applyFill="1" applyBorder="1" applyAlignment="1">
      <alignment/>
    </xf>
    <xf numFmtId="37" fontId="4" fillId="26" borderId="14" xfId="20" applyFont="1" applyFill="1" applyBorder="1" applyAlignment="1">
      <alignment horizontal="left" vertical="center"/>
      <protection/>
    </xf>
    <xf numFmtId="37" fontId="4" fillId="26" borderId="15" xfId="20" applyFont="1" applyFill="1" applyBorder="1" applyAlignment="1">
      <alignment horizontal="left" vertical="center"/>
      <protection/>
    </xf>
    <xf numFmtId="164" fontId="8" fillId="26" borderId="16" xfId="21" applyNumberFormat="1" applyFont="1" applyFill="1" applyBorder="1" applyAlignment="1">
      <alignment vertical="center"/>
    </xf>
    <xf numFmtId="0" fontId="5" fillId="27" borderId="14" xfId="0" applyFont="1" applyFill="1" applyBorder="1" applyAlignment="1">
      <alignment horizontal="left" indent="1"/>
    </xf>
    <xf numFmtId="37" fontId="8" fillId="26" borderId="15" xfId="20" applyFont="1" applyFill="1" applyBorder="1" applyAlignment="1">
      <alignment horizontal="right" vertical="center"/>
      <protection/>
    </xf>
    <xf numFmtId="164" fontId="8" fillId="26" borderId="14" xfId="21" applyNumberFormat="1" applyFont="1" applyFill="1" applyBorder="1" applyAlignment="1">
      <alignment horizontal="right" vertical="center"/>
    </xf>
    <xf numFmtId="164" fontId="8" fillId="26" borderId="14" xfId="21" applyNumberFormat="1" applyFont="1" applyFill="1" applyBorder="1" applyAlignment="1">
      <alignment vertical="center"/>
    </xf>
    <xf numFmtId="37" fontId="4" fillId="26" borderId="17" xfId="20" applyFont="1" applyFill="1" applyBorder="1" applyAlignment="1">
      <alignment horizontal="left" vertical="center"/>
      <protection/>
    </xf>
    <xf numFmtId="164" fontId="4" fillId="26" borderId="18" xfId="21" applyNumberFormat="1" applyFont="1" applyFill="1" applyBorder="1" applyAlignment="1">
      <alignment vertical="center"/>
    </xf>
    <xf numFmtId="164" fontId="4" fillId="26" borderId="17" xfId="21" applyNumberFormat="1" applyFont="1" applyFill="1" applyBorder="1" applyAlignment="1">
      <alignment vertical="center"/>
    </xf>
    <xf numFmtId="37" fontId="8" fillId="26" borderId="15" xfId="20" applyFont="1" applyFill="1" applyBorder="1" applyAlignment="1">
      <alignment horizontal="right"/>
      <protection/>
    </xf>
    <xf numFmtId="37" fontId="5" fillId="28" borderId="14" xfId="20" applyFont="1" applyFill="1" applyBorder="1" applyAlignment="1">
      <alignment horizontal="left" vertical="center"/>
      <protection/>
    </xf>
    <xf numFmtId="37" fontId="8" fillId="26" borderId="15" xfId="20" applyFont="1" applyFill="1" applyBorder="1" applyAlignment="1" quotePrefix="1">
      <alignment horizontal="left" vertical="center"/>
      <protection/>
    </xf>
    <xf numFmtId="37" fontId="8" fillId="26" borderId="14" xfId="20" applyFont="1" applyFill="1" applyBorder="1" applyAlignment="1">
      <alignment horizontal="right"/>
      <protection/>
    </xf>
    <xf numFmtId="37" fontId="4" fillId="26" borderId="1" xfId="20" applyFont="1" applyFill="1" applyBorder="1" applyAlignment="1">
      <alignment horizontal="left" vertical="center"/>
      <protection/>
    </xf>
    <xf numFmtId="164" fontId="8" fillId="26" borderId="1" xfId="21" applyNumberFormat="1" applyFont="1" applyFill="1" applyBorder="1" applyAlignment="1" quotePrefix="1">
      <alignment vertical="center"/>
    </xf>
    <xf numFmtId="37" fontId="4" fillId="26" borderId="16" xfId="20" applyFont="1" applyFill="1" applyBorder="1" applyAlignment="1">
      <alignment horizontal="left" vertical="center"/>
      <protection/>
    </xf>
    <xf numFmtId="37" fontId="4" fillId="26" borderId="19" xfId="20" applyFont="1" applyFill="1" applyBorder="1" applyAlignment="1">
      <alignment horizontal="left" vertical="center"/>
      <protection/>
    </xf>
    <xf numFmtId="164" fontId="8" fillId="26" borderId="20" xfId="21" applyNumberFormat="1" applyFont="1" applyFill="1" applyBorder="1" applyAlignment="1">
      <alignment vertical="center"/>
    </xf>
    <xf numFmtId="37" fontId="4" fillId="28" borderId="15" xfId="20" applyFont="1" applyFill="1" applyBorder="1" applyAlignment="1">
      <alignment horizontal="left" vertical="center"/>
      <protection/>
    </xf>
    <xf numFmtId="37" fontId="8" fillId="26" borderId="14" xfId="20" applyFont="1" applyFill="1" applyBorder="1" applyAlignment="1">
      <alignment horizontal="right" vertical="center"/>
      <protection/>
    </xf>
    <xf numFmtId="37" fontId="4" fillId="26" borderId="20" xfId="20" applyFont="1" applyFill="1" applyBorder="1" applyAlignment="1">
      <alignment horizontal="left" vertical="center"/>
      <protection/>
    </xf>
    <xf numFmtId="0" fontId="5" fillId="27" borderId="15" xfId="0" applyFont="1" applyFill="1" applyBorder="1" applyAlignment="1">
      <alignment horizontal="left" indent="1"/>
    </xf>
    <xf numFmtId="164" fontId="8" fillId="28" borderId="14" xfId="18" applyNumberFormat="1" applyFont="1" applyFill="1" applyBorder="1" applyAlignment="1">
      <alignment vertical="center"/>
    </xf>
    <xf numFmtId="0" fontId="5" fillId="27" borderId="15" xfId="22" applyFont="1" applyFill="1" applyBorder="1" applyAlignment="1">
      <alignment vertical="center" wrapText="1"/>
    </xf>
    <xf numFmtId="164" fontId="8" fillId="28" borderId="20" xfId="18" applyNumberFormat="1" applyFont="1" applyFill="1" applyBorder="1" applyAlignment="1">
      <alignment vertical="center"/>
    </xf>
    <xf numFmtId="37" fontId="5" fillId="26" borderId="15" xfId="20" applyFont="1" applyFill="1" applyBorder="1" applyAlignment="1">
      <alignment horizontal="left"/>
      <protection/>
    </xf>
    <xf numFmtId="37" fontId="8" fillId="26" borderId="14" xfId="20" applyFont="1" applyFill="1" applyBorder="1" applyAlignment="1">
      <alignment horizontal="left"/>
      <protection/>
    </xf>
    <xf numFmtId="37" fontId="8" fillId="26" borderId="20" xfId="20" applyFont="1" applyFill="1" applyBorder="1" applyAlignment="1">
      <alignment horizontal="left"/>
      <protection/>
    </xf>
    <xf numFmtId="37" fontId="8" fillId="26" borderId="15" xfId="20" applyFont="1" applyFill="1" applyBorder="1" applyAlignment="1">
      <alignment horizontal="left"/>
      <protection/>
    </xf>
    <xf numFmtId="164" fontId="4" fillId="0" borderId="14" xfId="21" applyNumberFormat="1" applyFont="1" applyFill="1" applyBorder="1" applyAlignment="1">
      <alignment vertical="center"/>
    </xf>
    <xf numFmtId="164" fontId="4" fillId="26" borderId="0" xfId="21" applyNumberFormat="1" applyFont="1" applyFill="1" applyBorder="1" applyAlignment="1">
      <alignment vertical="center"/>
    </xf>
    <xf numFmtId="164" fontId="4" fillId="26" borderId="15" xfId="21" applyNumberFormat="1" applyFont="1" applyFill="1" applyBorder="1" applyAlignment="1">
      <alignment vertical="center"/>
    </xf>
    <xf numFmtId="164" fontId="4" fillId="26" borderId="14" xfId="21" applyNumberFormat="1" applyFont="1" applyFill="1" applyBorder="1" applyAlignment="1">
      <alignment vertical="center"/>
    </xf>
    <xf numFmtId="37" fontId="8" fillId="26" borderId="15" xfId="20" applyFont="1" applyFill="1" applyBorder="1" applyAlignment="1">
      <alignment horizontal="left" vertical="center"/>
      <protection/>
    </xf>
    <xf numFmtId="37" fontId="8" fillId="26" borderId="14" xfId="20" applyFont="1" applyFill="1" applyBorder="1" applyAlignment="1">
      <alignment horizontal="left" vertical="center"/>
      <protection/>
    </xf>
    <xf numFmtId="37" fontId="8" fillId="26" borderId="20" xfId="20" applyFont="1" applyFill="1" applyBorder="1" applyAlignment="1">
      <alignment horizontal="left" vertical="center"/>
      <protection/>
    </xf>
    <xf numFmtId="164" fontId="4" fillId="26" borderId="20" xfId="21" applyNumberFormat="1" applyFont="1" applyFill="1" applyBorder="1" applyAlignment="1">
      <alignment vertical="center"/>
    </xf>
    <xf numFmtId="37" fontId="4" fillId="26" borderId="18" xfId="20" applyFont="1" applyFill="1" applyBorder="1" applyAlignment="1">
      <alignment horizontal="left" vertical="center"/>
      <protection/>
    </xf>
    <xf numFmtId="37" fontId="4" fillId="26" borderId="21" xfId="20" applyFont="1" applyFill="1" applyBorder="1" applyAlignment="1">
      <alignment horizontal="left" vertical="center"/>
      <protection/>
    </xf>
    <xf numFmtId="164" fontId="4" fillId="26" borderId="21" xfId="18" applyNumberFormat="1" applyFont="1" applyFill="1" applyBorder="1" applyAlignment="1">
      <alignment vertical="center"/>
    </xf>
    <xf numFmtId="164" fontId="4" fillId="26" borderId="17" xfId="18" applyNumberFormat="1" applyFont="1" applyFill="1" applyBorder="1" applyAlignment="1">
      <alignment vertical="center"/>
    </xf>
    <xf numFmtId="164" fontId="4" fillId="0" borderId="1" xfId="18" applyNumberFormat="1" applyFont="1" applyFill="1" applyBorder="1" applyAlignment="1">
      <alignment vertical="center"/>
    </xf>
    <xf numFmtId="164" fontId="4" fillId="26" borderId="1" xfId="18" applyNumberFormat="1" applyFont="1" applyFill="1" applyBorder="1" applyAlignment="1">
      <alignment vertical="center"/>
    </xf>
    <xf numFmtId="3" fontId="2" fillId="0" borderId="0" xfId="0" applyNumberFormat="1" applyFont="1" applyFill="1"/>
    <xf numFmtId="0" fontId="2" fillId="0" borderId="0" xfId="0" applyFont="1" applyFill="1"/>
    <xf numFmtId="37" fontId="4" fillId="0" borderId="0" xfId="20" applyFont="1" applyFill="1" applyAlignment="1">
      <alignment horizontal="left"/>
      <protection/>
    </xf>
    <xf numFmtId="37" fontId="11" fillId="0" borderId="0" xfId="20" applyFont="1" applyFill="1" applyAlignment="1">
      <alignment horizontal="right"/>
      <protection/>
    </xf>
    <xf numFmtId="37" fontId="11" fillId="0" borderId="0" xfId="20" applyFont="1" applyFill="1" applyAlignment="1">
      <alignment horizontal="left"/>
      <protection/>
    </xf>
    <xf numFmtId="37" fontId="8" fillId="0" borderId="0" xfId="20" applyFont="1" applyFill="1" applyBorder="1">
      <alignment/>
      <protection/>
    </xf>
    <xf numFmtId="0" fontId="0" fillId="29" borderId="0" xfId="0" applyFill="1"/>
    <xf numFmtId="0" fontId="9" fillId="0" borderId="0" xfId="0" applyFont="1" applyFill="1" applyAlignment="1">
      <alignment horizontal="left" vertical="top" wrapText="1"/>
    </xf>
    <xf numFmtId="0" fontId="41" fillId="27" borderId="15" xfId="22" applyFont="1" applyFill="1" applyBorder="1" applyAlignment="1">
      <alignment vertical="center" wrapText="1"/>
    </xf>
    <xf numFmtId="37" fontId="41" fillId="26" borderId="1" xfId="20" applyFont="1" applyFill="1" applyBorder="1" applyAlignment="1" applyProtection="1">
      <alignment wrapText="1"/>
      <protection/>
    </xf>
    <xf numFmtId="37" fontId="41" fillId="26" borderId="1" xfId="20" applyFont="1" applyFill="1" applyBorder="1" applyAlignment="1">
      <alignment/>
      <protection/>
    </xf>
    <xf numFmtId="37" fontId="41" fillId="26" borderId="14" xfId="20" applyFont="1" applyFill="1" applyBorder="1" applyAlignment="1">
      <alignment vertical="center"/>
      <protection/>
    </xf>
    <xf numFmtId="0" fontId="41" fillId="27" borderId="14" xfId="0" applyFont="1" applyFill="1" applyBorder="1" applyAlignment="1">
      <alignment/>
    </xf>
    <xf numFmtId="37" fontId="41" fillId="26" borderId="17" xfId="20" applyFont="1" applyFill="1" applyBorder="1" applyAlignment="1">
      <alignment vertical="center"/>
      <protection/>
    </xf>
    <xf numFmtId="0" fontId="41" fillId="0" borderId="14" xfId="0" applyFont="1" applyFill="1" applyBorder="1" applyAlignment="1">
      <alignment/>
    </xf>
    <xf numFmtId="37" fontId="41" fillId="28" borderId="14" xfId="20" applyFont="1" applyFill="1" applyBorder="1" applyAlignment="1">
      <alignment vertical="center"/>
      <protection/>
    </xf>
    <xf numFmtId="37" fontId="41" fillId="0" borderId="14" xfId="20" applyFont="1" applyFill="1" applyBorder="1" applyAlignment="1">
      <alignment vertical="center"/>
      <protection/>
    </xf>
    <xf numFmtId="37" fontId="41" fillId="25" borderId="1" xfId="20" applyFont="1" applyFill="1" applyBorder="1" applyAlignment="1">
      <alignment vertical="center"/>
      <protection/>
    </xf>
    <xf numFmtId="37" fontId="41" fillId="26" borderId="15" xfId="20" applyFont="1" applyFill="1" applyBorder="1" applyAlignment="1" quotePrefix="1">
      <alignment vertical="center"/>
      <protection/>
    </xf>
    <xf numFmtId="37" fontId="41" fillId="26" borderId="1" xfId="20" applyFont="1" applyFill="1" applyBorder="1" applyAlignment="1">
      <alignment vertical="center"/>
      <protection/>
    </xf>
    <xf numFmtId="37" fontId="41" fillId="26" borderId="15" xfId="20" applyFont="1" applyFill="1" applyBorder="1" applyAlignment="1">
      <alignment vertical="center"/>
      <protection/>
    </xf>
    <xf numFmtId="37" fontId="41" fillId="28" borderId="15" xfId="20" applyFont="1" applyFill="1" applyBorder="1" applyAlignment="1">
      <alignment vertical="center"/>
      <protection/>
    </xf>
    <xf numFmtId="0" fontId="41" fillId="27" borderId="15" xfId="0" applyFont="1" applyFill="1" applyBorder="1" applyAlignment="1">
      <alignment/>
    </xf>
    <xf numFmtId="37" fontId="41" fillId="26" borderId="15" xfId="20" applyFont="1" applyFill="1" applyBorder="1" applyAlignment="1">
      <alignment/>
      <protection/>
    </xf>
    <xf numFmtId="37" fontId="41" fillId="26" borderId="18" xfId="20" applyFont="1" applyFill="1" applyBorder="1" applyAlignment="1">
      <alignment vertical="center"/>
      <protection/>
    </xf>
    <xf numFmtId="0" fontId="5" fillId="28" borderId="14" xfId="0" applyFont="1" applyFill="1" applyBorder="1" applyAlignment="1">
      <alignment horizontal="left" indent="1"/>
    </xf>
    <xf numFmtId="37" fontId="8" fillId="28" borderId="15" xfId="20" applyFont="1" applyFill="1" applyBorder="1" applyAlignment="1">
      <alignment horizontal="right"/>
      <protection/>
    </xf>
    <xf numFmtId="37" fontId="8" fillId="28" borderId="14" xfId="20" applyFont="1" applyFill="1" applyBorder="1" applyAlignment="1">
      <alignment horizontal="right"/>
      <protection/>
    </xf>
    <xf numFmtId="0" fontId="5" fillId="26" borderId="14" xfId="0" applyFont="1" applyFill="1" applyBorder="1" applyAlignment="1">
      <alignment horizontal="left" indent="1"/>
    </xf>
    <xf numFmtId="37" fontId="5" fillId="26" borderId="14" xfId="20" applyFont="1" applyFill="1" applyBorder="1" applyAlignment="1">
      <alignment horizontal="left" vertical="center"/>
      <protection/>
    </xf>
    <xf numFmtId="37" fontId="4" fillId="26" borderId="1" xfId="20" applyFont="1" applyFill="1" applyBorder="1" applyAlignment="1">
      <alignment horizontal="right" vertical="center"/>
      <protection/>
    </xf>
    <xf numFmtId="164" fontId="8" fillId="26" borderId="1" xfId="18" applyNumberFormat="1" applyFont="1" applyFill="1" applyBorder="1" applyAlignment="1">
      <alignment horizontal="right" vertical="center"/>
    </xf>
    <xf numFmtId="0" fontId="4" fillId="26" borderId="0" xfId="0" applyFont="1" applyFill="1" applyAlignment="1">
      <alignment horizontal="center"/>
    </xf>
    <xf numFmtId="0" fontId="4" fillId="26" borderId="0" xfId="0" applyFont="1" applyFill="1" applyAlignment="1">
      <alignment horizontal="center"/>
    </xf>
    <xf numFmtId="0" fontId="9" fillId="0" borderId="0" xfId="0" applyFont="1" applyFill="1" applyAlignment="1">
      <alignment horizontal="left" vertical="top" wrapText="1"/>
    </xf>
    <xf numFmtId="0" fontId="0" fillId="0" borderId="0" xfId="0" applyAlignment="1">
      <alignment horizontal="left" vertical="top" wrapText="1"/>
    </xf>
    <xf numFmtId="0" fontId="9" fillId="29" borderId="0" xfId="0" applyFont="1" applyFill="1" applyAlignment="1">
      <alignment horizontal="left" vertical="top" wrapText="1"/>
    </xf>
    <xf numFmtId="0" fontId="0" fillId="0" borderId="0" xfId="0" applyFill="1" applyAlignment="1">
      <alignment horizontal="left" vertical="top" wrapText="1"/>
    </xf>
  </cellXfs>
  <cellStyles count="532">
    <cellStyle name="Normal" xfId="0"/>
    <cellStyle name="Percent" xfId="15"/>
    <cellStyle name="Currency" xfId="16"/>
    <cellStyle name="Currency [0]" xfId="17"/>
    <cellStyle name="Comma" xfId="18"/>
    <cellStyle name="Comma [0]" xfId="19"/>
    <cellStyle name="Normal_AIRPLAN.XLS" xfId="20"/>
    <cellStyle name="Comma 2" xfId="21"/>
    <cellStyle name="Normal_L_PLAN" xfId="22"/>
    <cellStyle name="20% - Accent1 2" xfId="23"/>
    <cellStyle name="20% - Accent1 2 2" xfId="24"/>
    <cellStyle name="20% - Accent2 2" xfId="25"/>
    <cellStyle name="20% - Accent2 2 2" xfId="26"/>
    <cellStyle name="20% - Accent3 2" xfId="27"/>
    <cellStyle name="20% - Accent3 2 2" xfId="28"/>
    <cellStyle name="20% - Accent4 2" xfId="29"/>
    <cellStyle name="20% - Accent4 2 2" xfId="30"/>
    <cellStyle name="20% - Accent5 2" xfId="31"/>
    <cellStyle name="20% - Accent6 2" xfId="32"/>
    <cellStyle name="20% - Accent6 2 2" xfId="33"/>
    <cellStyle name="40% - Accent1 2" xfId="34"/>
    <cellStyle name="40% - Accent1 2 2" xfId="35"/>
    <cellStyle name="40% - Accent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1 2 2" xfId="46"/>
    <cellStyle name="60% - Accent2 2" xfId="47"/>
    <cellStyle name="60% - Accent2 2 2" xfId="48"/>
    <cellStyle name="60% - Accent3 2" xfId="49"/>
    <cellStyle name="60% - Accent3 2 2" xfId="50"/>
    <cellStyle name="60% - Accent4 2" xfId="51"/>
    <cellStyle name="60% - Accent4 2 2" xfId="52"/>
    <cellStyle name="60% - Accent5 2" xfId="53"/>
    <cellStyle name="60% - Accent5 2 2" xfId="54"/>
    <cellStyle name="60% - Accent6 2" xfId="55"/>
    <cellStyle name="60% - Accent6 2 2" xfId="56"/>
    <cellStyle name="60% Accent1"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6 2" xfId="67"/>
    <cellStyle name="Accent6 2 2" xfId="68"/>
    <cellStyle name="Account" xfId="69"/>
    <cellStyle name="Account 10" xfId="70"/>
    <cellStyle name="Account 10 2" xfId="71"/>
    <cellStyle name="Account 10 2 2" xfId="72"/>
    <cellStyle name="Account 10 3" xfId="73"/>
    <cellStyle name="Account 11" xfId="74"/>
    <cellStyle name="Account 11 2" xfId="75"/>
    <cellStyle name="Account 11 2 2" xfId="76"/>
    <cellStyle name="Account 11 3" xfId="77"/>
    <cellStyle name="Account 12" xfId="78"/>
    <cellStyle name="Account 12 2" xfId="79"/>
    <cellStyle name="Account 12 2 2" xfId="80"/>
    <cellStyle name="Account 12 3" xfId="81"/>
    <cellStyle name="Account 13" xfId="82"/>
    <cellStyle name="Account 13 2" xfId="83"/>
    <cellStyle name="Account 13 2 2" xfId="84"/>
    <cellStyle name="Account 13 3" xfId="85"/>
    <cellStyle name="Account 14" xfId="86"/>
    <cellStyle name="Account 14 2" xfId="87"/>
    <cellStyle name="Account 14 2 2" xfId="88"/>
    <cellStyle name="Account 14 3" xfId="89"/>
    <cellStyle name="Account 15" xfId="90"/>
    <cellStyle name="Account 15 2" xfId="91"/>
    <cellStyle name="Account 15 2 2" xfId="92"/>
    <cellStyle name="Account 15 3" xfId="93"/>
    <cellStyle name="Account 2" xfId="94"/>
    <cellStyle name="Account 2 2" xfId="95"/>
    <cellStyle name="Account 2 2 2" xfId="96"/>
    <cellStyle name="Account 2 3" xfId="97"/>
    <cellStyle name="Account 3" xfId="98"/>
    <cellStyle name="Account 3 2" xfId="99"/>
    <cellStyle name="Account 3 2 2" xfId="100"/>
    <cellStyle name="Account 3 3" xfId="101"/>
    <cellStyle name="Account 4" xfId="102"/>
    <cellStyle name="Account 4 2" xfId="103"/>
    <cellStyle name="Account 4 2 2" xfId="104"/>
    <cellStyle name="Account 4 3" xfId="105"/>
    <cellStyle name="Account 5" xfId="106"/>
    <cellStyle name="Account 5 2" xfId="107"/>
    <cellStyle name="Account 5 2 2" xfId="108"/>
    <cellStyle name="Account 5 3" xfId="109"/>
    <cellStyle name="Account 6" xfId="110"/>
    <cellStyle name="Account 6 2" xfId="111"/>
    <cellStyle name="Account 6 2 2" xfId="112"/>
    <cellStyle name="Account 6 3" xfId="113"/>
    <cellStyle name="Account 7" xfId="114"/>
    <cellStyle name="Account 7 2" xfId="115"/>
    <cellStyle name="Account 7 2 2" xfId="116"/>
    <cellStyle name="Account 7 3" xfId="117"/>
    <cellStyle name="Account 8" xfId="118"/>
    <cellStyle name="Account 8 2" xfId="119"/>
    <cellStyle name="Account 8 2 2" xfId="120"/>
    <cellStyle name="Account 8 3" xfId="121"/>
    <cellStyle name="Account 9" xfId="122"/>
    <cellStyle name="Account 9 2" xfId="123"/>
    <cellStyle name="Account 9 2 2" xfId="124"/>
    <cellStyle name="Account 9 3" xfId="125"/>
    <cellStyle name="Bad 2" xfId="126"/>
    <cellStyle name="Bad 2 2" xfId="127"/>
    <cellStyle name="Calculation 2" xfId="128"/>
    <cellStyle name="Calculation 2 2" xfId="129"/>
    <cellStyle name="Check Cell 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xfId="151"/>
    <cellStyle name="Currency 2 2" xfId="152"/>
    <cellStyle name="Currency 2 2 2" xfId="153"/>
    <cellStyle name="Currency 2 3" xfId="154"/>
    <cellStyle name="Currency 2 4" xfId="155"/>
    <cellStyle name="Currency 2 5" xfId="156"/>
    <cellStyle name="Currency 2 6" xfId="157"/>
    <cellStyle name="Currency 3" xfId="158"/>
    <cellStyle name="Currency 3 2" xfId="159"/>
    <cellStyle name="Currency 3 3" xfId="160"/>
    <cellStyle name="Currency 3 4" xfId="161"/>
    <cellStyle name="Currency 4" xfId="162"/>
    <cellStyle name="Currency 5" xfId="163"/>
    <cellStyle name="Currency 5 2" xfId="164"/>
    <cellStyle name="Currency 6" xfId="165"/>
    <cellStyle name="Currency 6 2" xfId="166"/>
    <cellStyle name="Currency 7" xfId="167"/>
    <cellStyle name="Date" xfId="168"/>
    <cellStyle name="Explanatory Text 2" xfId="169"/>
    <cellStyle name="Fund" xfId="170"/>
    <cellStyle name="Fund 10" xfId="171"/>
    <cellStyle name="Fund 10 2" xfId="172"/>
    <cellStyle name="Fund 10 2 2" xfId="173"/>
    <cellStyle name="Fund 10 3" xfId="174"/>
    <cellStyle name="Fund 11" xfId="175"/>
    <cellStyle name="Fund 11 2" xfId="176"/>
    <cellStyle name="Fund 11 2 2" xfId="177"/>
    <cellStyle name="Fund 11 3" xfId="178"/>
    <cellStyle name="Fund 12" xfId="179"/>
    <cellStyle name="Fund 12 2" xfId="180"/>
    <cellStyle name="Fund 12 2 2" xfId="181"/>
    <cellStyle name="Fund 12 3" xfId="182"/>
    <cellStyle name="Fund 13" xfId="183"/>
    <cellStyle name="Fund 13 2" xfId="184"/>
    <cellStyle name="Fund 13 2 2" xfId="185"/>
    <cellStyle name="Fund 13 3" xfId="186"/>
    <cellStyle name="Fund 14" xfId="187"/>
    <cellStyle name="Fund 14 2" xfId="188"/>
    <cellStyle name="Fund 14 2 2" xfId="189"/>
    <cellStyle name="Fund 14 3" xfId="190"/>
    <cellStyle name="Fund 15" xfId="191"/>
    <cellStyle name="Fund 15 2" xfId="192"/>
    <cellStyle name="Fund 15 2 2" xfId="193"/>
    <cellStyle name="Fund 15 3" xfId="194"/>
    <cellStyle name="Fund 2" xfId="195"/>
    <cellStyle name="Fund 2 2" xfId="196"/>
    <cellStyle name="Fund 2 2 2" xfId="197"/>
    <cellStyle name="Fund 2 3" xfId="198"/>
    <cellStyle name="Fund 3" xfId="199"/>
    <cellStyle name="Fund 3 2" xfId="200"/>
    <cellStyle name="Fund 3 2 2" xfId="201"/>
    <cellStyle name="Fund 3 3" xfId="202"/>
    <cellStyle name="Fund 4" xfId="203"/>
    <cellStyle name="Fund 4 2" xfId="204"/>
    <cellStyle name="Fund 4 2 2" xfId="205"/>
    <cellStyle name="Fund 4 3" xfId="206"/>
    <cellStyle name="Fund 5" xfId="207"/>
    <cellStyle name="Fund 5 2" xfId="208"/>
    <cellStyle name="Fund 5 2 2" xfId="209"/>
    <cellStyle name="Fund 5 3" xfId="210"/>
    <cellStyle name="Fund 6" xfId="211"/>
    <cellStyle name="Fund 6 2" xfId="212"/>
    <cellStyle name="Fund 6 2 2" xfId="213"/>
    <cellStyle name="Fund 6 3" xfId="214"/>
    <cellStyle name="Fund 7" xfId="215"/>
    <cellStyle name="Fund 7 2" xfId="216"/>
    <cellStyle name="Fund 7 2 2" xfId="217"/>
    <cellStyle name="Fund 7 3" xfId="218"/>
    <cellStyle name="Fund 8" xfId="219"/>
    <cellStyle name="Fund 8 2" xfId="220"/>
    <cellStyle name="Fund 8 2 2" xfId="221"/>
    <cellStyle name="Fund 8 3" xfId="222"/>
    <cellStyle name="Fund 9" xfId="223"/>
    <cellStyle name="Fund 9 2" xfId="224"/>
    <cellStyle name="Fund 9 2 2" xfId="225"/>
    <cellStyle name="Fund 9 3" xfId="226"/>
    <cellStyle name="General" xfId="227"/>
    <cellStyle name="Good 2" xfId="228"/>
    <cellStyle name="Good 2 2" xfId="229"/>
    <cellStyle name="Heading 1 2" xfId="230"/>
    <cellStyle name="Heading 1 2 2" xfId="231"/>
    <cellStyle name="Heading 2 2" xfId="232"/>
    <cellStyle name="Heading 2 2 2" xfId="233"/>
    <cellStyle name="Heading 3 2" xfId="234"/>
    <cellStyle name="Heading 3 2 2" xfId="235"/>
    <cellStyle name="Heading 4 2" xfId="236"/>
    <cellStyle name="Heading 4 2 2" xfId="237"/>
    <cellStyle name="Hyperlink 2" xfId="238"/>
    <cellStyle name="Hyperlink 3" xfId="239"/>
    <cellStyle name="Input 2" xfId="240"/>
    <cellStyle name="Input 2 2" xfId="241"/>
    <cellStyle name="Linked Cell 2" xfId="242"/>
    <cellStyle name="Linked Cell 2 2" xfId="243"/>
    <cellStyle name="Neutral 2" xfId="244"/>
    <cellStyle name="Neutral 2 2" xfId="245"/>
    <cellStyle name="Normal 10" xfId="246"/>
    <cellStyle name="Normal 11" xfId="247"/>
    <cellStyle name="Normal 11 2" xfId="248"/>
    <cellStyle name="Normal 12" xfId="249"/>
    <cellStyle name="Normal 13" xfId="250"/>
    <cellStyle name="Normal 15" xfId="251"/>
    <cellStyle name="Normal 2" xfId="252"/>
    <cellStyle name="Normal 2 10" xfId="253"/>
    <cellStyle name="Normal 2 11" xfId="254"/>
    <cellStyle name="Normal 2 12" xfId="255"/>
    <cellStyle name="Normal 2 13" xfId="256"/>
    <cellStyle name="Normal 2 14" xfId="257"/>
    <cellStyle name="Normal 2 15" xfId="258"/>
    <cellStyle name="Normal 2 16" xfId="259"/>
    <cellStyle name="Normal 2 2" xfId="260"/>
    <cellStyle name="Normal 2 2 10" xfId="261"/>
    <cellStyle name="Normal 2 2 11" xfId="262"/>
    <cellStyle name="Normal 2 2 12" xfId="263"/>
    <cellStyle name="Normal 2 2 13" xfId="264"/>
    <cellStyle name="Normal 2 2 14" xfId="265"/>
    <cellStyle name="Normal 2 2 15" xfId="266"/>
    <cellStyle name="Normal 2 2 16" xfId="267"/>
    <cellStyle name="Normal 2 2 17" xfId="268"/>
    <cellStyle name="Normal 2 2 2" xfId="269"/>
    <cellStyle name="Normal 2 2 3" xfId="270"/>
    <cellStyle name="Normal 2 2 4" xfId="271"/>
    <cellStyle name="Normal 2 2 5" xfId="272"/>
    <cellStyle name="Normal 2 2 6" xfId="273"/>
    <cellStyle name="Normal 2 2 7" xfId="274"/>
    <cellStyle name="Normal 2 2 8" xfId="275"/>
    <cellStyle name="Normal 2 2 9" xfId="276"/>
    <cellStyle name="Normal 2 3" xfId="277"/>
    <cellStyle name="Normal 2 3 2" xfId="278"/>
    <cellStyle name="Normal 2 4" xfId="279"/>
    <cellStyle name="Normal 2 5" xfId="280"/>
    <cellStyle name="Normal 2 6" xfId="281"/>
    <cellStyle name="Normal 2 7" xfId="282"/>
    <cellStyle name="Normal 2 8" xfId="283"/>
    <cellStyle name="Normal 2 9" xfId="284"/>
    <cellStyle name="Normal 3" xfId="285"/>
    <cellStyle name="Normal 3 2" xfId="286"/>
    <cellStyle name="Normal 3 2 2" xfId="287"/>
    <cellStyle name="Normal 3 2 2 2" xfId="288"/>
    <cellStyle name="Normal 3 2 2 2 2" xfId="289"/>
    <cellStyle name="Normal 3 2 2 3" xfId="290"/>
    <cellStyle name="Normal 3 2 2 4" xfId="291"/>
    <cellStyle name="Normal 3 2 3" xfId="292"/>
    <cellStyle name="Normal 3 2 3 2" xfId="293"/>
    <cellStyle name="Normal 3 2 4" xfId="294"/>
    <cellStyle name="Normal 3 2 5" xfId="295"/>
    <cellStyle name="Normal 3 3" xfId="296"/>
    <cellStyle name="Normal 3 3 2" xfId="297"/>
    <cellStyle name="Normal 3 3 3" xfId="298"/>
    <cellStyle name="Normal 3 4" xfId="299"/>
    <cellStyle name="Normal 3 4 2" xfId="300"/>
    <cellStyle name="Normal 3 4 2 2" xfId="301"/>
    <cellStyle name="Normal 3 4 3" xfId="302"/>
    <cellStyle name="Normal 3 5" xfId="303"/>
    <cellStyle name="Normal 3 5 2" xfId="304"/>
    <cellStyle name="Normal 3 6" xfId="305"/>
    <cellStyle name="Normal 3 7" xfId="306"/>
    <cellStyle name="Normal 4" xfId="307"/>
    <cellStyle name="Normal 4 2" xfId="308"/>
    <cellStyle name="Normal 4 2 2" xfId="309"/>
    <cellStyle name="Normal 4 2 3" xfId="310"/>
    <cellStyle name="Normal 4 3" xfId="311"/>
    <cellStyle name="Normal 4 4" xfId="312"/>
    <cellStyle name="Normal 5" xfId="313"/>
    <cellStyle name="Normal 5 2" xfId="314"/>
    <cellStyle name="Normal 5 2 2" xfId="315"/>
    <cellStyle name="Normal 5 2 2 2" xfId="316"/>
    <cellStyle name="Normal 5 2 3" xfId="317"/>
    <cellStyle name="Normal 5 2 4" xfId="318"/>
    <cellStyle name="Normal 5 2 5" xfId="319"/>
    <cellStyle name="Normal 5 3" xfId="320"/>
    <cellStyle name="Normal 5 3 2" xfId="321"/>
    <cellStyle name="Normal 5 4" xfId="322"/>
    <cellStyle name="Normal 5 5" xfId="323"/>
    <cellStyle name="Normal 5 6" xfId="324"/>
    <cellStyle name="Normal 5 7" xfId="325"/>
    <cellStyle name="Normal 5 8" xfId="326"/>
    <cellStyle name="Normal 5 9" xfId="327"/>
    <cellStyle name="Normal 6" xfId="328"/>
    <cellStyle name="Normal 6 2" xfId="329"/>
    <cellStyle name="Normal 6 3" xfId="330"/>
    <cellStyle name="Normal 7" xfId="331"/>
    <cellStyle name="Normal 8" xfId="332"/>
    <cellStyle name="Normal 9" xfId="333"/>
    <cellStyle name="Normal 9 2" xfId="334"/>
    <cellStyle name="Normal 9 3" xfId="335"/>
    <cellStyle name="Normal 9 4" xfId="336"/>
    <cellStyle name="Note 2" xfId="337"/>
    <cellStyle name="Note 2 2" xfId="338"/>
    <cellStyle name="Note 2 2 2" xfId="339"/>
    <cellStyle name="Note 2 2 3" xfId="340"/>
    <cellStyle name="Org" xfId="341"/>
    <cellStyle name="Org 10" xfId="342"/>
    <cellStyle name="Org 10 2" xfId="343"/>
    <cellStyle name="Org 10 2 2" xfId="344"/>
    <cellStyle name="Org 10 3" xfId="345"/>
    <cellStyle name="Org 11" xfId="346"/>
    <cellStyle name="Org 11 2" xfId="347"/>
    <cellStyle name="Org 11 2 2" xfId="348"/>
    <cellStyle name="Org 11 3" xfId="349"/>
    <cellStyle name="Org 12" xfId="350"/>
    <cellStyle name="Org 12 2" xfId="351"/>
    <cellStyle name="Org 12 2 2" xfId="352"/>
    <cellStyle name="Org 12 3" xfId="353"/>
    <cellStyle name="Org 13" xfId="354"/>
    <cellStyle name="Org 13 2" xfId="355"/>
    <cellStyle name="Org 13 2 2" xfId="356"/>
    <cellStyle name="Org 13 3" xfId="357"/>
    <cellStyle name="Org 14" xfId="358"/>
    <cellStyle name="Org 14 2" xfId="359"/>
    <cellStyle name="Org 14 2 2" xfId="360"/>
    <cellStyle name="Org 14 3" xfId="361"/>
    <cellStyle name="Org 15" xfId="362"/>
    <cellStyle name="Org 15 2" xfId="363"/>
    <cellStyle name="Org 15 2 2" xfId="364"/>
    <cellStyle name="Org 15 3" xfId="365"/>
    <cellStyle name="Org 2" xfId="366"/>
    <cellStyle name="Org 2 2" xfId="367"/>
    <cellStyle name="Org 2 2 2" xfId="368"/>
    <cellStyle name="Org 2 3" xfId="369"/>
    <cellStyle name="Org 3" xfId="370"/>
    <cellStyle name="Org 3 2" xfId="371"/>
    <cellStyle name="Org 3 2 2" xfId="372"/>
    <cellStyle name="Org 3 3" xfId="373"/>
    <cellStyle name="Org 4" xfId="374"/>
    <cellStyle name="Org 4 2" xfId="375"/>
    <cellStyle name="Org 4 2 2" xfId="376"/>
    <cellStyle name="Org 4 3" xfId="377"/>
    <cellStyle name="Org 5" xfId="378"/>
    <cellStyle name="Org 5 2" xfId="379"/>
    <cellStyle name="Org 5 2 2" xfId="380"/>
    <cellStyle name="Org 5 3" xfId="381"/>
    <cellStyle name="Org 6" xfId="382"/>
    <cellStyle name="Org 6 2" xfId="383"/>
    <cellStyle name="Org 6 2 2" xfId="384"/>
    <cellStyle name="Org 6 3" xfId="385"/>
    <cellStyle name="Org 7" xfId="386"/>
    <cellStyle name="Org 7 2" xfId="387"/>
    <cellStyle name="Org 7 2 2" xfId="388"/>
    <cellStyle name="Org 7 3" xfId="389"/>
    <cellStyle name="Org 8" xfId="390"/>
    <cellStyle name="Org 8 2" xfId="391"/>
    <cellStyle name="Org 8 2 2" xfId="392"/>
    <cellStyle name="Org 8 3" xfId="393"/>
    <cellStyle name="Org 9" xfId="394"/>
    <cellStyle name="Org 9 2" xfId="395"/>
    <cellStyle name="Org 9 2 2" xfId="396"/>
    <cellStyle name="Org 9 3" xfId="397"/>
    <cellStyle name="Output 2" xfId="398"/>
    <cellStyle name="Output 2 2" xfId="399"/>
    <cellStyle name="Percent 2" xfId="400"/>
    <cellStyle name="Percent 2 10" xfId="401"/>
    <cellStyle name="Percent 2 11" xfId="402"/>
    <cellStyle name="Percent 2 12" xfId="403"/>
    <cellStyle name="Percent 2 13" xfId="404"/>
    <cellStyle name="Percent 2 14" xfId="405"/>
    <cellStyle name="Percent 2 15" xfId="406"/>
    <cellStyle name="Percent 2 2" xfId="407"/>
    <cellStyle name="Percent 2 3" xfId="408"/>
    <cellStyle name="Percent 2 4" xfId="409"/>
    <cellStyle name="Percent 2 5" xfId="410"/>
    <cellStyle name="Percent 2 6" xfId="411"/>
    <cellStyle name="Percent 2 7" xfId="412"/>
    <cellStyle name="Percent 2 8" xfId="413"/>
    <cellStyle name="Percent 2 9" xfId="414"/>
    <cellStyle name="Percent 3" xfId="415"/>
    <cellStyle name="Percent 3 2" xfId="416"/>
    <cellStyle name="Percent 4" xfId="417"/>
    <cellStyle name="Phone" xfId="418"/>
    <cellStyle name="Project" xfId="419"/>
    <cellStyle name="Project 10" xfId="420"/>
    <cellStyle name="Project 10 2" xfId="421"/>
    <cellStyle name="Project 10 2 2" xfId="422"/>
    <cellStyle name="Project 10 3" xfId="423"/>
    <cellStyle name="Project 11" xfId="424"/>
    <cellStyle name="Project 11 2" xfId="425"/>
    <cellStyle name="Project 11 2 2" xfId="426"/>
    <cellStyle name="Project 11 3" xfId="427"/>
    <cellStyle name="Project 12" xfId="428"/>
    <cellStyle name="Project 12 2" xfId="429"/>
    <cellStyle name="Project 12 2 2" xfId="430"/>
    <cellStyle name="Project 12 3" xfId="431"/>
    <cellStyle name="Project 13" xfId="432"/>
    <cellStyle name="Project 13 2" xfId="433"/>
    <cellStyle name="Project 13 2 2" xfId="434"/>
    <cellStyle name="Project 13 3" xfId="435"/>
    <cellStyle name="Project 14" xfId="436"/>
    <cellStyle name="Project 14 2" xfId="437"/>
    <cellStyle name="Project 14 2 2" xfId="438"/>
    <cellStyle name="Project 14 3" xfId="439"/>
    <cellStyle name="Project 15" xfId="440"/>
    <cellStyle name="Project 15 2" xfId="441"/>
    <cellStyle name="Project 15 2 2" xfId="442"/>
    <cellStyle name="Project 15 3" xfId="443"/>
    <cellStyle name="Project 2" xfId="444"/>
    <cellStyle name="Project 2 2" xfId="445"/>
    <cellStyle name="Project 2 2 2" xfId="446"/>
    <cellStyle name="Project 2 3" xfId="447"/>
    <cellStyle name="Project 3" xfId="448"/>
    <cellStyle name="Project 3 2" xfId="449"/>
    <cellStyle name="Project 3 2 2" xfId="450"/>
    <cellStyle name="Project 3 3" xfId="451"/>
    <cellStyle name="Project 4" xfId="452"/>
    <cellStyle name="Project 4 2" xfId="453"/>
    <cellStyle name="Project 4 2 2" xfId="454"/>
    <cellStyle name="Project 4 3" xfId="455"/>
    <cellStyle name="Project 5" xfId="456"/>
    <cellStyle name="Project 5 2" xfId="457"/>
    <cellStyle name="Project 5 2 2" xfId="458"/>
    <cellStyle name="Project 5 3" xfId="459"/>
    <cellStyle name="Project 6" xfId="460"/>
    <cellStyle name="Project 6 2" xfId="461"/>
    <cellStyle name="Project 6 2 2" xfId="462"/>
    <cellStyle name="Project 6 3" xfId="463"/>
    <cellStyle name="Project 7" xfId="464"/>
    <cellStyle name="Project 7 2" xfId="465"/>
    <cellStyle name="Project 7 2 2" xfId="466"/>
    <cellStyle name="Project 7 3" xfId="467"/>
    <cellStyle name="Project 8" xfId="468"/>
    <cellStyle name="Project 8 2" xfId="469"/>
    <cellStyle name="Project 8 2 2" xfId="470"/>
    <cellStyle name="Project 8 3" xfId="471"/>
    <cellStyle name="Project 9" xfId="472"/>
    <cellStyle name="Project 9 2" xfId="473"/>
    <cellStyle name="Project 9 2 2" xfId="474"/>
    <cellStyle name="Project 9 3" xfId="475"/>
    <cellStyle name="Style 27" xfId="476"/>
    <cellStyle name="Style 34" xfId="477"/>
    <cellStyle name="Style 35" xfId="478"/>
    <cellStyle name="Style 36" xfId="479"/>
    <cellStyle name="Subtotal" xfId="480"/>
    <cellStyle name="t" xfId="481"/>
    <cellStyle name="task" xfId="482"/>
    <cellStyle name="task 10" xfId="483"/>
    <cellStyle name="task 10 2" xfId="484"/>
    <cellStyle name="task 10 2 2" xfId="485"/>
    <cellStyle name="task 10 3" xfId="486"/>
    <cellStyle name="task 11" xfId="487"/>
    <cellStyle name="task 11 2" xfId="488"/>
    <cellStyle name="task 11 2 2" xfId="489"/>
    <cellStyle name="task 11 3" xfId="490"/>
    <cellStyle name="task 12" xfId="491"/>
    <cellStyle name="task 12 2" xfId="492"/>
    <cellStyle name="task 12 2 2" xfId="493"/>
    <cellStyle name="task 12 3" xfId="494"/>
    <cellStyle name="task 13" xfId="495"/>
    <cellStyle name="task 13 2" xfId="496"/>
    <cellStyle name="task 13 2 2" xfId="497"/>
    <cellStyle name="task 13 3" xfId="498"/>
    <cellStyle name="task 14" xfId="499"/>
    <cellStyle name="task 14 2" xfId="500"/>
    <cellStyle name="task 14 2 2" xfId="501"/>
    <cellStyle name="task 14 3" xfId="502"/>
    <cellStyle name="task 15" xfId="503"/>
    <cellStyle name="task 15 2" xfId="504"/>
    <cellStyle name="task 15 2 2" xfId="505"/>
    <cellStyle name="task 15 3" xfId="506"/>
    <cellStyle name="task 2" xfId="507"/>
    <cellStyle name="task 2 2" xfId="508"/>
    <cellStyle name="task 2 2 2" xfId="509"/>
    <cellStyle name="task 2 3" xfId="510"/>
    <cellStyle name="task 3" xfId="511"/>
    <cellStyle name="task 3 2" xfId="512"/>
    <cellStyle name="task 3 2 2" xfId="513"/>
    <cellStyle name="task 3 3" xfId="514"/>
    <cellStyle name="task 4" xfId="515"/>
    <cellStyle name="task 4 2" xfId="516"/>
    <cellStyle name="task 4 2 2" xfId="517"/>
    <cellStyle name="task 4 3" xfId="518"/>
    <cellStyle name="task 5" xfId="519"/>
    <cellStyle name="task 5 2" xfId="520"/>
    <cellStyle name="task 5 2 2" xfId="521"/>
    <cellStyle name="task 5 3" xfId="522"/>
    <cellStyle name="task 6" xfId="523"/>
    <cellStyle name="task 6 2" xfId="524"/>
    <cellStyle name="task 6 2 2" xfId="525"/>
    <cellStyle name="task 6 3" xfId="526"/>
    <cellStyle name="task 7" xfId="527"/>
    <cellStyle name="task 7 2" xfId="528"/>
    <cellStyle name="task 7 2 2" xfId="529"/>
    <cellStyle name="task 7 3" xfId="530"/>
    <cellStyle name="task 8" xfId="531"/>
    <cellStyle name="task 8 2" xfId="532"/>
    <cellStyle name="task 8 2 2" xfId="533"/>
    <cellStyle name="task 8 3" xfId="534"/>
    <cellStyle name="task 9" xfId="535"/>
    <cellStyle name="task 9 2" xfId="536"/>
    <cellStyle name="task 9 2 2" xfId="537"/>
    <cellStyle name="task 9 3" xfId="538"/>
    <cellStyle name="Title 2" xfId="539"/>
    <cellStyle name="Title 2 2" xfId="540"/>
    <cellStyle name="Total 2" xfId="541"/>
    <cellStyle name="Total 2 2" xfId="542"/>
    <cellStyle name="Total 3" xfId="543"/>
    <cellStyle name="w15" xfId="544"/>
    <cellStyle name="Warning Text 2" xfId="5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chaugen\Current\Sales%20Tax\SalesTax(20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augen\Current\Sales%20Tax\SalesTax(curr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haugen\Current\Property%20Taxes%20&#402;\PropertyTax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y%20Documents\RANDY\2001%20Budget\Request%20Phase\0935%202001%20Budge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chaugen\County\Sales%20Tax\SalesTax(2003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FG 10-2002"/>
      <sheetName val="RFG 8-2002"/>
      <sheetName val="Forecast"/>
      <sheetName val="Forecast10"/>
      <sheetName val="Monthly (2)"/>
      <sheetName val="Monthly"/>
      <sheetName val="Analysis"/>
      <sheetName val="2001-Cities"/>
      <sheetName val="Annual 76-01 (2)"/>
      <sheetName val="Annual 76-01"/>
      <sheetName val="Sum 93-02"/>
      <sheetName val="Det 93-02"/>
      <sheetName val="Det 83-92"/>
      <sheetName val="Leasehold Excise"/>
      <sheetName val="Sheet3"/>
      <sheetName val="Data"/>
      <sheetName val="Sheet4"/>
      <sheetName val="Sheet2"/>
    </sheetNames>
    <sheetDataSet>
      <sheetData sheetId="0" refreshError="1"/>
      <sheetData sheetId="1">
        <row r="4">
          <cell r="B4">
            <v>373813362.55891794</v>
          </cell>
          <cell r="G4">
            <v>0.20291139954658344</v>
          </cell>
        </row>
        <row r="5">
          <cell r="B5">
            <v>0.03861050343735</v>
          </cell>
          <cell r="G5">
            <v>0.20004670887158083</v>
          </cell>
        </row>
        <row r="6">
          <cell r="B6">
            <v>0.17738200044589691</v>
          </cell>
        </row>
        <row r="7">
          <cell r="G7">
            <v>0.21382341972432722</v>
          </cell>
        </row>
        <row r="8">
          <cell r="F8">
            <v>0.8171810720782524</v>
          </cell>
          <cell r="G8">
            <v>0.1828189279217476</v>
          </cell>
        </row>
        <row r="49">
          <cell r="D49">
            <v>18898930.006418012</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FG 10-2002"/>
      <sheetName val="RFG 8-2002"/>
      <sheetName val="Forecast"/>
      <sheetName val="Forecast10"/>
      <sheetName val="Monthly (2)"/>
      <sheetName val="Monthly"/>
      <sheetName val="Analysis"/>
      <sheetName val="2001-Cities"/>
      <sheetName val="Annual 76-01 (2)"/>
      <sheetName val="Annual 76-01"/>
      <sheetName val="Sum 93-02"/>
      <sheetName val="Det 93-02"/>
      <sheetName val="Det 83-92"/>
      <sheetName val="Leasehold Excise"/>
      <sheetName val="Sheet3"/>
      <sheetName val="Data"/>
      <sheetName val="Sheet4"/>
      <sheetName val="Sheet2"/>
    </sheetNames>
    <sheetDataSet>
      <sheetData sheetId="0"/>
      <sheetData sheetId="1"/>
      <sheetData sheetId="2"/>
      <sheetData sheetId="3"/>
      <sheetData sheetId="4">
        <row r="2">
          <cell r="C2">
            <v>68876793.14159292</v>
          </cell>
          <cell r="E2">
            <v>75821220.13274336</v>
          </cell>
          <cell r="G2">
            <v>69855673.67256637</v>
          </cell>
        </row>
      </sheetData>
      <sheetData sheetId="5">
        <row r="2">
          <cell r="L2">
            <v>61667989</v>
          </cell>
          <cell r="M2">
            <v>64237486.064</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6"/>
      <sheetName val="Chart7"/>
      <sheetName val="Inflation"/>
      <sheetName val="Property Tax Projected"/>
      <sheetName val="Chart1"/>
      <sheetName val="Chart2"/>
      <sheetName val="Chart3"/>
      <sheetName val="Prop Tax Rate"/>
      <sheetName val="Increase"/>
      <sheetName val="Table_levy"/>
      <sheetName val="History2"/>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ow r="1">
          <cell r="A1" t="str">
            <v>TAX ROLL:</v>
          </cell>
        </row>
        <row r="2">
          <cell r="A2" t="str">
            <v>Limit Factor Assumed</v>
          </cell>
        </row>
        <row r="3">
          <cell r="A3" t="str">
            <v>Revalue Increase Assumed</v>
          </cell>
        </row>
        <row r="4">
          <cell r="K4" t="str">
            <v>Y</v>
          </cell>
          <cell r="M4" t="str">
            <v>Y</v>
          </cell>
          <cell r="O4" t="str">
            <v>no</v>
          </cell>
        </row>
        <row r="5">
          <cell r="A5" t="str">
            <v>Use Joan's method on lid lifts (Y or N)</v>
          </cell>
          <cell r="B5" t="str">
            <v>N</v>
          </cell>
        </row>
        <row r="6">
          <cell r="A6" t="str">
            <v>collection_rate</v>
          </cell>
          <cell r="B6">
            <v>0.9725</v>
          </cell>
        </row>
        <row r="7">
          <cell r="A7" t="str">
            <v>Submittal numbers (Y/N)</v>
          </cell>
        </row>
        <row r="8">
          <cell r="A8" t="str">
            <v>Joan first numbers for New Construction</v>
          </cell>
          <cell r="K8" t="str">
            <v>N</v>
          </cell>
        </row>
        <row r="9">
          <cell r="A9" t="str">
            <v>Joan's second numbers</v>
          </cell>
          <cell r="K9" t="str">
            <v>N</v>
          </cell>
        </row>
        <row r="10">
          <cell r="A10" t="str">
            <v>TAX ROLL:</v>
          </cell>
          <cell r="B10">
            <v>1991</v>
          </cell>
          <cell r="C10">
            <v>1992</v>
          </cell>
          <cell r="D10">
            <v>1993</v>
          </cell>
          <cell r="E10">
            <v>1994</v>
          </cell>
          <cell r="F10">
            <v>1995</v>
          </cell>
          <cell r="G10">
            <v>1996</v>
          </cell>
          <cell r="H10">
            <v>1997</v>
          </cell>
          <cell r="I10">
            <v>1998</v>
          </cell>
          <cell r="J10">
            <v>1999</v>
          </cell>
          <cell r="K10">
            <v>2000</v>
          </cell>
          <cell r="L10">
            <v>2001</v>
          </cell>
          <cell r="M10">
            <v>2002</v>
          </cell>
          <cell r="N10">
            <v>2003</v>
          </cell>
          <cell r="O10">
            <v>2004</v>
          </cell>
          <cell r="P10">
            <v>2005</v>
          </cell>
          <cell r="Q10">
            <v>2006</v>
          </cell>
          <cell r="R10">
            <v>2007</v>
          </cell>
        </row>
        <row r="11">
          <cell r="A11" t="str">
            <v>Maximum allowable levy since 1985 </v>
          </cell>
        </row>
        <row r="12">
          <cell r="A12" t="str">
            <v>Limit Factor</v>
          </cell>
        </row>
        <row r="13">
          <cell r="A13" t="str">
            <v>Limited levy </v>
          </cell>
        </row>
        <row r="14">
          <cell r="A14" t="str">
            <v>Local new construction </v>
          </cell>
        </row>
        <row r="15">
          <cell r="A15" t="str">
            <v>Plus Utility new construction</v>
          </cell>
        </row>
        <row r="16">
          <cell r="A16" t="str">
            <v>x Prior year regular levy rate (excluding lid lifts)</v>
          </cell>
        </row>
        <row r="17">
          <cell r="A17" t="str">
            <v>New construction levy </v>
          </cell>
        </row>
        <row r="18">
          <cell r="A18" t="str">
            <v>Levy Ceiling (limited levy + NC levy )</v>
          </cell>
        </row>
        <row r="19">
          <cell r="A19" t="str">
            <v>Omits levy</v>
          </cell>
        </row>
        <row r="20">
          <cell r="A20" t="str">
            <v>Adjusted levy ceiling</v>
          </cell>
        </row>
        <row r="21">
          <cell r="A21" t="str">
            <v>Lid lift: AFIS</v>
          </cell>
        </row>
        <row r="22">
          <cell r="A22" t="str">
            <v>  Limit factor x prior year's total limited lid lift </v>
          </cell>
        </row>
        <row r="23">
          <cell r="A23" t="str">
            <v>  Effect of new construction on lid lift</v>
          </cell>
        </row>
        <row r="24">
          <cell r="A24" t="str">
            <v>  Total limited lid lift </v>
          </cell>
        </row>
        <row r="25">
          <cell r="A25" t="str">
            <v>  Max lid lift rate x AV (.02 1991-95; .0665 1996+)</v>
          </cell>
        </row>
        <row r="26">
          <cell r="A26" t="str">
            <v>  Allowable lid lift</v>
          </cell>
        </row>
        <row r="27">
          <cell r="A27" t="str">
            <v>  Actual lid lift</v>
          </cell>
        </row>
        <row r="28">
          <cell r="A28" t="str">
            <v>  Cumulative AFIS</v>
          </cell>
        </row>
        <row r="29">
          <cell r="A29" t="str">
            <v>  AFIS rate</v>
          </cell>
        </row>
        <row r="30">
          <cell r="A30" t="str">
            <v>Lid lift: Emergency Communications</v>
          </cell>
        </row>
        <row r="31">
          <cell r="A31" t="str">
            <v>  Limit factor x prior year's total limited lid lift </v>
          </cell>
        </row>
        <row r="32">
          <cell r="A32" t="str">
            <v>  Effect of new construction on lid lift</v>
          </cell>
        </row>
        <row r="33">
          <cell r="A33" t="str">
            <v>  Total limited lid lift </v>
          </cell>
        </row>
        <row r="34">
          <cell r="A34" t="str">
            <v>  Max lid lift rate x AV (.16  1993-95)</v>
          </cell>
        </row>
        <row r="35">
          <cell r="A35" t="str">
            <v>  Allowable lid lift</v>
          </cell>
        </row>
        <row r="36">
          <cell r="A36" t="str">
            <v>  Actual lid lift</v>
          </cell>
        </row>
        <row r="37">
          <cell r="A37" t="str">
            <v>  Cumulative Emergency Communications</v>
          </cell>
        </row>
        <row r="38">
          <cell r="A38" t="str">
            <v>  Emergency  Communications rate</v>
          </cell>
        </row>
        <row r="39">
          <cell r="A39" t="str">
            <v>Lid lift: RJC</v>
          </cell>
        </row>
        <row r="40">
          <cell r="A40" t="str">
            <v>  Limit factor x prior year's total limited lid lift </v>
          </cell>
        </row>
        <row r="41">
          <cell r="A41" t="str">
            <v>  Effect of new construction on lid lift</v>
          </cell>
        </row>
        <row r="42">
          <cell r="A42" t="str">
            <v>  Total limited lid lift </v>
          </cell>
        </row>
        <row r="43">
          <cell r="A43" t="str">
            <v>  Max lid lift rate x AV (.302 1993-97)</v>
          </cell>
        </row>
        <row r="44">
          <cell r="A44" t="str">
            <v>  Allowable lid lift</v>
          </cell>
        </row>
        <row r="45">
          <cell r="A45" t="str">
            <v>  Actual lid lift</v>
          </cell>
        </row>
        <row r="46">
          <cell r="A46" t="str">
            <v>  Cumulative RJC</v>
          </cell>
        </row>
        <row r="47">
          <cell r="A47" t="str">
            <v>  RJC rate</v>
          </cell>
        </row>
        <row r="48">
          <cell r="A48" t="str">
            <v>Total Allowable Regular Levy (including omits and lid lifts)*</v>
          </cell>
        </row>
        <row r="49">
          <cell r="A49" t="str">
            <v>Refund fund levy:</v>
          </cell>
        </row>
        <row r="50">
          <cell r="A50" t="str">
            <v>Regular levy assessed value </v>
          </cell>
          <cell r="B50">
            <v>101661342372</v>
          </cell>
          <cell r="C50">
            <v>103593717527</v>
          </cell>
          <cell r="D50">
            <v>116724554243</v>
          </cell>
          <cell r="E50">
            <v>117188627163</v>
          </cell>
          <cell r="F50">
            <v>120785318435</v>
          </cell>
          <cell r="G50">
            <v>121904812121</v>
          </cell>
          <cell r="H50">
            <v>126229349077</v>
          </cell>
          <cell r="I50">
            <v>134576130488</v>
          </cell>
          <cell r="J50">
            <v>148962184816</v>
          </cell>
          <cell r="K50">
            <v>164962152646</v>
          </cell>
          <cell r="L50">
            <v>187181000747</v>
          </cell>
          <cell r="M50">
            <v>209830224530</v>
          </cell>
          <cell r="N50">
            <v>230021205260.6532</v>
          </cell>
          <cell r="O50">
            <v>241752286728.94653</v>
          </cell>
          <cell r="P50">
            <v>254081653352.1228</v>
          </cell>
          <cell r="Q50">
            <v>267039817673.0811</v>
          </cell>
          <cell r="R50">
            <v>280658848374.4082</v>
          </cell>
        </row>
        <row r="51">
          <cell r="A51" t="str">
            <v>Maximum statutory levy (including omits levy)</v>
          </cell>
        </row>
        <row r="52">
          <cell r="A52" t="str">
            <v>Allowable levy: (including refund fund if Limit Factor)</v>
          </cell>
        </row>
        <row r="53">
          <cell r="A53" t="str">
            <v>Statutory or Limit Factor</v>
          </cell>
        </row>
        <row r="54">
          <cell r="A54" t="str">
            <v>Final AV</v>
          </cell>
        </row>
        <row r="55">
          <cell r="A55" t="str">
            <v>Actual regular rate including lid lifts</v>
          </cell>
        </row>
        <row r="56">
          <cell r="A56" t="str">
            <v>Actual regular levy including lid lifts</v>
          </cell>
        </row>
        <row r="58">
          <cell r="A58" t="str">
            <v>*Includes new construction and compounding effect of lid lifts</v>
          </cell>
        </row>
        <row r="59">
          <cell r="A59" t="str">
            <v>Total basis for subsequent year</v>
          </cell>
        </row>
        <row r="60">
          <cell r="A60" t="str">
            <v>GP NOTES</v>
          </cell>
        </row>
        <row r="63">
          <cell r="A63" t="str">
            <v>Adjustment of Omits Levy for Inflation</v>
          </cell>
        </row>
        <row r="64">
          <cell r="A64" t="str">
            <v>Inflation Stream</v>
          </cell>
        </row>
        <row r="65">
          <cell r="A65" t="str">
            <v>Omits levy</v>
          </cell>
        </row>
        <row r="66">
          <cell r="A66">
            <v>1998</v>
          </cell>
        </row>
        <row r="69">
          <cell r="A69" t="str">
            <v>Estimate of Revalue and Levy Amount for new year</v>
          </cell>
        </row>
        <row r="71">
          <cell r="A71" t="str">
            <v>Final AV</v>
          </cell>
        </row>
        <row r="72">
          <cell r="A72" t="str">
            <v>New Construction</v>
          </cell>
        </row>
        <row r="76">
          <cell r="A76" t="str">
            <v>ORDINANCE NUMBERS</v>
          </cell>
        </row>
        <row r="77">
          <cell r="A77" t="str">
            <v>Current Expense</v>
          </cell>
        </row>
        <row r="78">
          <cell r="A78" t="str">
            <v>MD/DD</v>
          </cell>
        </row>
        <row r="79">
          <cell r="A79" t="str">
            <v>Veterans</v>
          </cell>
        </row>
        <row r="80">
          <cell r="A80" t="str">
            <v>River Improvement</v>
          </cell>
        </row>
        <row r="81">
          <cell r="A81" t="str">
            <v>Inter county</v>
          </cell>
        </row>
        <row r="82">
          <cell r="A82" t="str">
            <v>Bond</v>
          </cell>
        </row>
        <row r="83">
          <cell r="A83" t="str">
            <v>AFIS</v>
          </cell>
        </row>
        <row r="84">
          <cell r="A84" t="str">
            <v>RJC</v>
          </cell>
        </row>
        <row r="85">
          <cell r="A85" t="str">
            <v>Actual Total</v>
          </cell>
        </row>
        <row r="86">
          <cell r="A86" t="str">
            <v>@ Collection rate</v>
          </cell>
        </row>
        <row r="87">
          <cell r="A87" t="str">
            <v>0.03 to assessors line</v>
          </cell>
        </row>
        <row r="88">
          <cell r="A88" t="str">
            <v>0.97 to Finance line</v>
          </cell>
        </row>
        <row r="90">
          <cell r="A90" t="str">
            <v>FINANCIAL PLAN NUMBERS</v>
          </cell>
        </row>
        <row r="91">
          <cell r="A91" t="str">
            <v>Balance Before D/S</v>
          </cell>
        </row>
        <row r="92">
          <cell r="A92" t="str">
            <v>Collection Rate</v>
          </cell>
        </row>
        <row r="93">
          <cell r="A93" t="str">
            <v>Debt SErvice</v>
          </cell>
        </row>
        <row r="94">
          <cell r="A94" t="str">
            <v>To CX</v>
          </cell>
        </row>
        <row r="98">
          <cell r="M98">
            <v>252406.00000000006</v>
          </cell>
        </row>
        <row r="171">
          <cell r="A171" t="str">
            <v>New construction adjustment</v>
          </cell>
          <cell r="B171">
            <v>1</v>
          </cell>
        </row>
        <row r="172">
          <cell r="A172" t="str">
            <v>AV under I 722 2001</v>
          </cell>
          <cell r="B172">
            <v>171663146544.6</v>
          </cell>
        </row>
        <row r="173">
          <cell r="A173" t="str">
            <v>AV under I 722 2002</v>
          </cell>
        </row>
        <row r="174">
          <cell r="A174" t="str">
            <v>AV under I 722 2003</v>
          </cell>
        </row>
        <row r="176">
          <cell r="A176" t="str">
            <v>I 722 Levy amount</v>
          </cell>
        </row>
        <row r="177">
          <cell r="A177" t="str">
            <v>Limit factor under I 722</v>
          </cell>
        </row>
        <row r="179">
          <cell r="A179" t="str">
            <v>Current Expense + Debt Services</v>
          </cell>
        </row>
        <row r="199">
          <cell r="K199" t="str">
            <v>2000 Levy</v>
          </cell>
          <cell r="N199" t="str">
            <v>2001 Levy </v>
          </cell>
          <cell r="R199" t="str">
            <v>2002 Levy</v>
          </cell>
          <cell r="U199" t="str">
            <v>2003 Levy</v>
          </cell>
        </row>
        <row r="200">
          <cell r="K200" t="str">
            <v>Ordinance Amount</v>
          </cell>
          <cell r="L200" t="str">
            <v>I 722 Amount</v>
          </cell>
          <cell r="M200" t="str">
            <v>Refund</v>
          </cell>
          <cell r="N200" t="str">
            <v>2.61 over 2000</v>
          </cell>
          <cell r="O200" t="str">
            <v>I 722 Amount</v>
          </cell>
          <cell r="P200" t="str">
            <v>Reduction</v>
          </cell>
          <cell r="Q200" t="str">
            <v>Financial Plan</v>
          </cell>
          <cell r="R200" t="str">
            <v>I 722 Amount</v>
          </cell>
          <cell r="S200" t="str">
            <v>Reduction</v>
          </cell>
          <cell r="T200" t="str">
            <v>Financial Plan</v>
          </cell>
          <cell r="U200" t="str">
            <v>I 722 Amount</v>
          </cell>
          <cell r="V200" t="str">
            <v>Reduction</v>
          </cell>
        </row>
        <row r="201">
          <cell r="J201" t="str">
            <v>Current Expense</v>
          </cell>
          <cell r="K201">
            <v>201665414.4919278</v>
          </cell>
          <cell r="L201">
            <v>195305772.17168915</v>
          </cell>
          <cell r="M201">
            <v>6359642.32023865</v>
          </cell>
          <cell r="N201">
            <v>201665414.4919278</v>
          </cell>
          <cell r="O201">
            <v>194981217.15870816</v>
          </cell>
          <cell r="P201">
            <v>-6684197.333219647</v>
          </cell>
          <cell r="Q201">
            <v>217900931.3428995</v>
          </cell>
          <cell r="R201">
            <v>206328978.60440785</v>
          </cell>
          <cell r="S201">
            <v>-11571952.738491654</v>
          </cell>
          <cell r="T201">
            <v>222082860.9091241</v>
          </cell>
          <cell r="U201">
            <v>207599926.70077872</v>
          </cell>
          <cell r="V201">
            <v>-14482934.208345383</v>
          </cell>
        </row>
        <row r="202">
          <cell r="J202" t="str">
            <v>MD/DD</v>
          </cell>
          <cell r="K202">
            <v>4282555.14841725</v>
          </cell>
          <cell r="L202">
            <v>4147502.1497201417</v>
          </cell>
          <cell r="M202">
            <v>135052.9986971086</v>
          </cell>
          <cell r="N202">
            <v>4282555.14841725</v>
          </cell>
          <cell r="O202">
            <v>4160118.090181371</v>
          </cell>
          <cell r="P202">
            <v>-122437.05823587906</v>
          </cell>
          <cell r="Q202">
            <v>4442368.357610197</v>
          </cell>
          <cell r="R202">
            <v>4302719.793571376</v>
          </cell>
          <cell r="S202">
            <v>-139648.56403882056</v>
          </cell>
          <cell r="T202">
            <v>4558870.894206938</v>
          </cell>
          <cell r="U202">
            <v>4450209.638444126</v>
          </cell>
          <cell r="V202">
            <v>-108661.25576281268</v>
          </cell>
        </row>
        <row r="203">
          <cell r="J203" t="str">
            <v>Veterans</v>
          </cell>
          <cell r="K203">
            <v>1927149.8167877623</v>
          </cell>
          <cell r="L203">
            <v>1866375.9673740633</v>
          </cell>
          <cell r="M203">
            <v>60773.849413699005</v>
          </cell>
          <cell r="N203">
            <v>1927149.8167877623</v>
          </cell>
          <cell r="O203">
            <v>1872053.1405816171</v>
          </cell>
          <cell r="P203">
            <v>-55096.6762061452</v>
          </cell>
          <cell r="Q203">
            <v>1999065.7609245882</v>
          </cell>
          <cell r="R203">
            <v>1936223.9071071194</v>
          </cell>
          <cell r="S203">
            <v>-62841.85381746874</v>
          </cell>
          <cell r="T203">
            <v>2051491.902393122</v>
          </cell>
          <cell r="U203">
            <v>2002594.3372998568</v>
          </cell>
          <cell r="V203">
            <v>-48897.56509326515</v>
          </cell>
        </row>
        <row r="204">
          <cell r="J204" t="str">
            <v>River Improvement</v>
          </cell>
          <cell r="K204">
            <v>2278122.1715134867</v>
          </cell>
          <cell r="L204">
            <v>2206280.194002707</v>
          </cell>
          <cell r="M204">
            <v>71841.97751077963</v>
          </cell>
          <cell r="N204">
            <v>2278122.1715134867</v>
          </cell>
          <cell r="O204">
            <v>2208978.2143890895</v>
          </cell>
          <cell r="P204">
            <v>-69143.95712439716</v>
          </cell>
          <cell r="Q204">
            <v>2363135.4410560234</v>
          </cell>
          <cell r="R204">
            <v>2284698.1937970687</v>
          </cell>
          <cell r="S204">
            <v>-78437.24725895468</v>
          </cell>
          <cell r="T204">
            <v>2425109.426786642</v>
          </cell>
          <cell r="U204">
            <v>2363013.724054847</v>
          </cell>
          <cell r="V204">
            <v>-62095.70273179514</v>
          </cell>
        </row>
        <row r="205">
          <cell r="J205" t="str">
            <v>Inter county</v>
          </cell>
          <cell r="K205">
            <v>50000</v>
          </cell>
          <cell r="L205">
            <v>50000</v>
          </cell>
          <cell r="M205">
            <v>0</v>
          </cell>
          <cell r="N205">
            <v>50000</v>
          </cell>
          <cell r="O205">
            <v>50000</v>
          </cell>
          <cell r="P205">
            <v>0</v>
          </cell>
          <cell r="Q205">
            <v>50000</v>
          </cell>
          <cell r="R205">
            <v>50000</v>
          </cell>
          <cell r="S205">
            <v>0</v>
          </cell>
          <cell r="T205">
            <v>50000</v>
          </cell>
          <cell r="U205">
            <v>50000</v>
          </cell>
          <cell r="V205">
            <v>0</v>
          </cell>
        </row>
        <row r="206">
          <cell r="J206" t="str">
            <v>Bond</v>
          </cell>
          <cell r="K206">
            <v>19181000</v>
          </cell>
          <cell r="L206">
            <v>19181000</v>
          </cell>
          <cell r="M206">
            <v>0</v>
          </cell>
          <cell r="N206">
            <v>19181000</v>
          </cell>
          <cell r="O206">
            <v>19181000</v>
          </cell>
          <cell r="P206">
            <v>0</v>
          </cell>
          <cell r="Q206">
            <v>13493387</v>
          </cell>
          <cell r="R206">
            <v>15069275</v>
          </cell>
          <cell r="S206">
            <v>1575888</v>
          </cell>
          <cell r="T206">
            <v>15397393</v>
          </cell>
          <cell r="U206">
            <v>21332754</v>
          </cell>
          <cell r="V206">
            <v>5935361</v>
          </cell>
        </row>
        <row r="207">
          <cell r="J207" t="str">
            <v>AFIS</v>
          </cell>
          <cell r="K207">
            <v>10826549.08320648</v>
          </cell>
          <cell r="L207">
            <v>10485127.229066702</v>
          </cell>
          <cell r="M207">
            <v>341421.85413977876</v>
          </cell>
          <cell r="N207">
            <v>10826549.08320648</v>
          </cell>
          <cell r="O207">
            <v>9928996.396139666</v>
          </cell>
          <cell r="P207">
            <v>-897552.6870668139</v>
          </cell>
          <cell r="Q207">
            <v>11230566.192971345</v>
          </cell>
          <cell r="R207">
            <v>10281927.902650114</v>
          </cell>
          <cell r="S207">
            <v>-948638.2903212309</v>
          </cell>
          <cell r="T207">
            <v>11525091.397450928</v>
          </cell>
          <cell r="U207">
            <v>10647208.94631562</v>
          </cell>
          <cell r="V207">
            <v>-877882.4511353076</v>
          </cell>
        </row>
        <row r="208">
          <cell r="J208" t="str">
            <v>RJC</v>
          </cell>
          <cell r="K208">
            <v>0</v>
          </cell>
          <cell r="L208">
            <v>0</v>
          </cell>
          <cell r="M208">
            <v>0</v>
          </cell>
          <cell r="N208">
            <v>0</v>
          </cell>
          <cell r="O208">
            <v>0</v>
          </cell>
          <cell r="P208">
            <v>0</v>
          </cell>
          <cell r="Q208">
            <v>0</v>
          </cell>
          <cell r="R208">
            <v>0</v>
          </cell>
          <cell r="S208">
            <v>0</v>
          </cell>
          <cell r="T208">
            <v>0</v>
          </cell>
          <cell r="U208">
            <v>0</v>
          </cell>
          <cell r="V208">
            <v>0</v>
          </cell>
        </row>
        <row r="209">
          <cell r="J209" t="str">
            <v>Total</v>
          </cell>
          <cell r="K209">
            <v>240210790.7118528</v>
          </cell>
          <cell r="L209">
            <v>233242057.71185276</v>
          </cell>
          <cell r="M209">
            <v>6968733.00000003</v>
          </cell>
          <cell r="N209">
            <v>240210790.7118528</v>
          </cell>
          <cell r="O209">
            <v>232382362.99999988</v>
          </cell>
          <cell r="P209">
            <v>-7828427.711852908</v>
          </cell>
          <cell r="Q209">
            <v>251479454.09546164</v>
          </cell>
          <cell r="R209">
            <v>240253823.40153354</v>
          </cell>
          <cell r="S209">
            <v>-11225630.693928093</v>
          </cell>
          <cell r="T209">
            <v>258090817.52996174</v>
          </cell>
          <cell r="U209">
            <v>248445707.34689316</v>
          </cell>
          <cell r="V209">
            <v>-9645110.183068573</v>
          </cell>
        </row>
        <row r="294">
          <cell r="A294" t="str">
            <v>Total Levy</v>
          </cell>
        </row>
        <row r="295">
          <cell r="A295" t="str">
            <v>RJC Lid Lift</v>
          </cell>
        </row>
        <row r="296">
          <cell r="A296" t="str">
            <v>E 911 Lid Lift</v>
          </cell>
        </row>
        <row r="297">
          <cell r="A297" t="str">
            <v>AFIS Lid Lift</v>
          </cell>
        </row>
        <row r="304">
          <cell r="A304" t="str">
            <v>Property Tax Rate</v>
          </cell>
        </row>
        <row r="311">
          <cell r="A311" t="str">
            <v>Average AV 2001 Countywide</v>
          </cell>
          <cell r="B311">
            <v>259000</v>
          </cell>
        </row>
        <row r="313">
          <cell r="A313" t="str">
            <v>AFIS before</v>
          </cell>
        </row>
        <row r="314">
          <cell r="A314" t="str">
            <v>AFIS after</v>
          </cell>
        </row>
      </sheetData>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recast"/>
      <sheetName val="Forecast_Transit"/>
      <sheetName val="Forecast10"/>
      <sheetName val="Analysis"/>
      <sheetName val="Monthly (2)"/>
      <sheetName val="Monthly"/>
      <sheetName val="RFG 8-2003"/>
      <sheetName val="RFG 10-2002"/>
      <sheetName val="RFG 8-2002"/>
      <sheetName val="2001-Cities"/>
      <sheetName val="Annual 76-01 (2)"/>
      <sheetName val="Annual 76-01"/>
      <sheetName val="Sum 93-02"/>
      <sheetName val="Det 93-02"/>
      <sheetName val="Det 83-92"/>
      <sheetName val="Sheet3"/>
      <sheetName val="Data"/>
      <sheetName val="Sheet4"/>
      <sheetName val="Sheet2"/>
      <sheetName val="Regional"/>
    </sheetNames>
    <sheetDataSet>
      <sheetData sheetId="0"/>
      <sheetData sheetId="1"/>
      <sheetData sheetId="2"/>
      <sheetData sheetId="3"/>
      <sheetData sheetId="4">
        <row r="2">
          <cell r="G2" t="e">
            <v>#REF!</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80" zoomScaleNormal="80" workbookViewId="0" topLeftCell="A1">
      <pane xSplit="2" ySplit="5" topLeftCell="C6" activePane="bottomRight" state="frozen"/>
      <selection pane="topRight" activeCell="B1" sqref="B1"/>
      <selection pane="bottomLeft" activeCell="A6" sqref="A6"/>
      <selection pane="bottomRight" activeCell="I3" sqref="I3"/>
    </sheetView>
  </sheetViews>
  <sheetFormatPr defaultColWidth="9.140625" defaultRowHeight="15"/>
  <cols>
    <col min="1" max="1" width="4.57421875" style="0" customWidth="1"/>
    <col min="2" max="2" width="38.00390625" style="0" customWidth="1"/>
    <col min="3" max="9" width="14.7109375" style="0" customWidth="1"/>
    <col min="10" max="10" width="2.28125" style="0" customWidth="1"/>
  </cols>
  <sheetData>
    <row r="1" spans="2:10" ht="15.75">
      <c r="B1" s="85" t="s">
        <v>56</v>
      </c>
      <c r="C1" s="85"/>
      <c r="D1" s="85"/>
      <c r="E1" s="85"/>
      <c r="F1" s="85"/>
      <c r="G1" s="85"/>
      <c r="H1" s="85"/>
      <c r="I1" s="85"/>
      <c r="J1" s="1"/>
    </row>
    <row r="2" spans="2:10" ht="15.75">
      <c r="B2" s="85" t="s">
        <v>0</v>
      </c>
      <c r="C2" s="85"/>
      <c r="D2" s="85"/>
      <c r="E2" s="85"/>
      <c r="F2" s="85"/>
      <c r="G2" s="85"/>
      <c r="H2" s="85"/>
      <c r="I2" s="85"/>
      <c r="J2" s="1"/>
    </row>
    <row r="3" spans="2:10" ht="15.75">
      <c r="B3" s="3"/>
      <c r="C3" s="3"/>
      <c r="D3" s="3"/>
      <c r="E3" s="3"/>
      <c r="F3" s="3"/>
      <c r="G3" s="3"/>
      <c r="H3" s="3"/>
      <c r="I3" s="84" t="s">
        <v>57</v>
      </c>
      <c r="J3" s="1"/>
    </row>
    <row r="4" spans="1:9" s="4" customFormat="1" ht="49.5">
      <c r="A4" s="61"/>
      <c r="B4" s="4" t="s">
        <v>1</v>
      </c>
      <c r="C4" s="4" t="s">
        <v>2</v>
      </c>
      <c r="D4" s="4" t="s">
        <v>3</v>
      </c>
      <c r="E4" s="4" t="s">
        <v>4</v>
      </c>
      <c r="F4" s="4" t="s">
        <v>5</v>
      </c>
      <c r="G4" s="4" t="s">
        <v>6</v>
      </c>
      <c r="H4" s="4" t="s">
        <v>7</v>
      </c>
      <c r="I4" s="4" t="s">
        <v>8</v>
      </c>
    </row>
    <row r="5" spans="1:10" ht="15.75">
      <c r="A5" s="62">
        <v>1</v>
      </c>
      <c r="B5" s="5" t="s">
        <v>9</v>
      </c>
      <c r="C5" s="6">
        <v>20572309</v>
      </c>
      <c r="D5" s="7">
        <v>16902029</v>
      </c>
      <c r="E5" s="7">
        <f>C31</f>
        <v>27618848</v>
      </c>
      <c r="F5" s="7">
        <f>C31</f>
        <v>27618848</v>
      </c>
      <c r="G5" s="7">
        <f>C31</f>
        <v>27618848</v>
      </c>
      <c r="H5" s="7">
        <f>G31</f>
        <v>13225424.762405604</v>
      </c>
      <c r="I5" s="7">
        <f>H31</f>
        <v>9581.852114908397</v>
      </c>
      <c r="J5" s="1"/>
    </row>
    <row r="6" spans="1:10" ht="15.75">
      <c r="A6" s="63">
        <v>2</v>
      </c>
      <c r="B6" s="8" t="s">
        <v>10</v>
      </c>
      <c r="C6" s="9"/>
      <c r="D6" s="9"/>
      <c r="E6" s="10"/>
      <c r="F6" s="10"/>
      <c r="G6" s="10"/>
      <c r="H6" s="10"/>
      <c r="I6" s="10"/>
      <c r="J6" s="1"/>
    </row>
    <row r="7" spans="1:10" ht="15.75">
      <c r="A7" s="64">
        <v>3</v>
      </c>
      <c r="B7" s="11" t="s">
        <v>11</v>
      </c>
      <c r="C7" s="12">
        <v>9388444</v>
      </c>
      <c r="D7" s="12">
        <v>7463399</v>
      </c>
      <c r="E7" s="13">
        <v>7167446.5484056175</v>
      </c>
      <c r="F7" s="13">
        <v>3808671</v>
      </c>
      <c r="G7" s="13">
        <v>7167446.5484056175</v>
      </c>
      <c r="H7" s="13">
        <v>5791376.120004083</v>
      </c>
      <c r="I7" s="13">
        <v>4766276.832829724</v>
      </c>
      <c r="J7" s="1"/>
    </row>
    <row r="8" spans="1:10" ht="15.75">
      <c r="A8" s="64">
        <v>4</v>
      </c>
      <c r="B8" s="11" t="s">
        <v>12</v>
      </c>
      <c r="C8" s="12">
        <v>30958492</v>
      </c>
      <c r="D8" s="12">
        <v>29279408</v>
      </c>
      <c r="E8" s="13">
        <v>29158501.302214876</v>
      </c>
      <c r="F8" s="13">
        <v>14412875</v>
      </c>
      <c r="G8" s="13">
        <v>29158501.302214876</v>
      </c>
      <c r="H8" s="13">
        <v>29616037.873729043</v>
      </c>
      <c r="I8" s="13">
        <v>29813098.848664824</v>
      </c>
      <c r="J8" s="1"/>
    </row>
    <row r="9" spans="1:10" ht="15.75">
      <c r="A9" s="64">
        <v>5</v>
      </c>
      <c r="B9" s="11" t="s">
        <v>13</v>
      </c>
      <c r="C9" s="12">
        <v>1707072</v>
      </c>
      <c r="D9" s="12">
        <v>3570000</v>
      </c>
      <c r="E9" s="13">
        <v>3611994.683</v>
      </c>
      <c r="F9" s="13">
        <v>1784948</v>
      </c>
      <c r="G9" s="13">
        <v>3611994.683</v>
      </c>
      <c r="H9" s="13">
        <v>3669734.375999999</v>
      </c>
      <c r="I9" s="13">
        <v>3694145.3009999995</v>
      </c>
      <c r="J9" s="1"/>
    </row>
    <row r="10" spans="1:10" ht="15.75">
      <c r="A10" s="64">
        <v>6</v>
      </c>
      <c r="B10" s="11" t="s">
        <v>14</v>
      </c>
      <c r="C10" s="12">
        <v>5607856</v>
      </c>
      <c r="D10" s="12">
        <v>7033455</v>
      </c>
      <c r="E10" s="13">
        <v>6169244.228785112</v>
      </c>
      <c r="F10" s="13">
        <v>3072229</v>
      </c>
      <c r="G10" s="13">
        <v>6169244.228785112</v>
      </c>
      <c r="H10" s="13">
        <v>6654511.308545349</v>
      </c>
      <c r="I10" s="13">
        <v>7255034.997560221</v>
      </c>
      <c r="J10" s="1"/>
    </row>
    <row r="11" spans="1:10" ht="15.75">
      <c r="A11" s="64">
        <v>7</v>
      </c>
      <c r="B11" s="11" t="s">
        <v>15</v>
      </c>
      <c r="C11" s="12">
        <v>210356</v>
      </c>
      <c r="D11" s="12">
        <v>296195</v>
      </c>
      <c r="E11" s="13">
        <v>283640</v>
      </c>
      <c r="F11" s="13">
        <v>141820</v>
      </c>
      <c r="G11" s="13">
        <f>+F11*2</f>
        <v>283640</v>
      </c>
      <c r="H11" s="13">
        <f>+(G31*0.9%)/2</f>
        <v>59514.411430825225</v>
      </c>
      <c r="I11" s="13">
        <v>0</v>
      </c>
      <c r="J11" s="1"/>
    </row>
    <row r="12" spans="1:10" ht="15.75">
      <c r="A12" s="64">
        <v>8</v>
      </c>
      <c r="B12" s="11" t="s">
        <v>16</v>
      </c>
      <c r="C12" s="12">
        <v>119051</v>
      </c>
      <c r="D12" s="12">
        <v>189000</v>
      </c>
      <c r="E12" s="13">
        <v>159726</v>
      </c>
      <c r="F12" s="13">
        <f>126883-42020</f>
        <v>84863</v>
      </c>
      <c r="G12" s="13">
        <f>+(F12*2)-10000</f>
        <v>159726</v>
      </c>
      <c r="H12" s="13">
        <f>+(94000+115000)*0.5</f>
        <v>104500</v>
      </c>
      <c r="I12" s="13">
        <v>115000</v>
      </c>
      <c r="J12" s="1"/>
    </row>
    <row r="13" spans="1:10" ht="15.75">
      <c r="A13" s="64">
        <v>9</v>
      </c>
      <c r="B13" s="11" t="s">
        <v>17</v>
      </c>
      <c r="C13" s="12">
        <v>1481742</v>
      </c>
      <c r="D13" s="12">
        <v>1506185</v>
      </c>
      <c r="E13" s="13">
        <v>1495532</v>
      </c>
      <c r="F13" s="13">
        <v>747766</v>
      </c>
      <c r="G13" s="13">
        <f>+F13*2</f>
        <v>1495532</v>
      </c>
      <c r="H13" s="13">
        <v>1608161</v>
      </c>
      <c r="I13" s="13">
        <v>1719743</v>
      </c>
      <c r="J13" s="1"/>
    </row>
    <row r="14" spans="1:10" ht="15.75">
      <c r="A14" s="64">
        <v>10</v>
      </c>
      <c r="B14" s="77" t="s">
        <v>18</v>
      </c>
      <c r="C14" s="12">
        <f>-3010+-5743+62817+23597</f>
        <v>77661</v>
      </c>
      <c r="D14" s="9"/>
      <c r="E14" s="14"/>
      <c r="F14" s="13">
        <f>7508+4400-1960-1540-1772</f>
        <v>6636</v>
      </c>
      <c r="G14" s="13"/>
      <c r="H14" s="13"/>
      <c r="I14" s="14"/>
      <c r="J14" s="1"/>
    </row>
    <row r="15" spans="1:10" ht="15.75">
      <c r="A15" s="65">
        <v>11</v>
      </c>
      <c r="B15" s="15" t="s">
        <v>19</v>
      </c>
      <c r="C15" s="16">
        <f aca="true" t="shared" si="0" ref="C15:E15">SUM(C7:C14)</f>
        <v>49550674</v>
      </c>
      <c r="D15" s="16">
        <f t="shared" si="0"/>
        <v>49337642</v>
      </c>
      <c r="E15" s="16">
        <f t="shared" si="0"/>
        <v>48046084.762405604</v>
      </c>
      <c r="F15" s="16">
        <f>SUM(F7:F14)</f>
        <v>24059808</v>
      </c>
      <c r="G15" s="16">
        <f>SUM(G7:G14)</f>
        <v>48046084.762405604</v>
      </c>
      <c r="H15" s="16">
        <f>SUM(H7:H14)</f>
        <v>47503835.089709304</v>
      </c>
      <c r="I15" s="17">
        <f>SUM(I7:I14)</f>
        <v>47363298.980054766</v>
      </c>
      <c r="J15" s="1"/>
    </row>
    <row r="16" spans="1:10" ht="15.75">
      <c r="A16" s="63">
        <v>12</v>
      </c>
      <c r="B16" s="8" t="s">
        <v>20</v>
      </c>
      <c r="C16" s="18"/>
      <c r="D16" s="18"/>
      <c r="E16" s="10"/>
      <c r="F16" s="10"/>
      <c r="G16" s="10"/>
      <c r="H16" s="10"/>
      <c r="I16" s="10"/>
      <c r="J16" s="1"/>
    </row>
    <row r="17" spans="1:10" ht="15.75">
      <c r="A17" s="64">
        <v>13</v>
      </c>
      <c r="B17" s="77" t="s">
        <v>21</v>
      </c>
      <c r="C17" s="18">
        <v>-3197461</v>
      </c>
      <c r="D17" s="18">
        <v>-4308742</v>
      </c>
      <c r="E17" s="18">
        <v>-4308742</v>
      </c>
      <c r="F17" s="14">
        <v>-1903841.56</v>
      </c>
      <c r="G17" s="18">
        <v>-4308742</v>
      </c>
      <c r="H17" s="78">
        <v>-4767578</v>
      </c>
      <c r="I17" s="79">
        <v>-5423366</v>
      </c>
      <c r="J17" s="1"/>
    </row>
    <row r="18" spans="1:10" ht="15.75">
      <c r="A18" s="64">
        <v>14</v>
      </c>
      <c r="B18" s="77" t="s">
        <v>22</v>
      </c>
      <c r="C18" s="18">
        <v>-462872</v>
      </c>
      <c r="D18" s="18">
        <v>-257423</v>
      </c>
      <c r="E18" s="18">
        <v>-257423</v>
      </c>
      <c r="F18" s="14">
        <v>-87670.83999999998</v>
      </c>
      <c r="G18" s="18">
        <v>-257423</v>
      </c>
      <c r="H18" s="78">
        <v>-271255</v>
      </c>
      <c r="I18" s="79">
        <v>-289248</v>
      </c>
      <c r="J18" s="1"/>
    </row>
    <row r="19" spans="1:10" ht="15.75">
      <c r="A19" s="64">
        <v>15</v>
      </c>
      <c r="B19" s="77" t="s">
        <v>23</v>
      </c>
      <c r="C19" s="18">
        <v>-31960324</v>
      </c>
      <c r="D19" s="18">
        <v>-45387859</v>
      </c>
      <c r="E19" s="18">
        <v>-45387859</v>
      </c>
      <c r="F19" s="14">
        <f>-16744466.81-4004</f>
        <v>-16748470.81</v>
      </c>
      <c r="G19" s="18">
        <f>-45387859+7820000</f>
        <v>-37567859</v>
      </c>
      <c r="H19" s="78">
        <v>-45520712</v>
      </c>
      <c r="I19" s="79">
        <v>-49771410</v>
      </c>
      <c r="J19" s="1"/>
    </row>
    <row r="20" spans="1:10" ht="15.75">
      <c r="A20" s="64">
        <v>16</v>
      </c>
      <c r="B20" s="77" t="s">
        <v>24</v>
      </c>
      <c r="C20" s="18">
        <v>-5305459</v>
      </c>
      <c r="D20" s="18">
        <v>-5855511</v>
      </c>
      <c r="E20" s="18">
        <v>-5855511</v>
      </c>
      <c r="F20" s="14">
        <v>-2810871.21</v>
      </c>
      <c r="G20" s="18">
        <v>-5855511</v>
      </c>
      <c r="H20" s="78">
        <v>-6268281</v>
      </c>
      <c r="I20" s="79">
        <v>-6649048</v>
      </c>
      <c r="J20" s="1"/>
    </row>
    <row r="21" spans="1:10" ht="15.75">
      <c r="A21" s="64">
        <v>17</v>
      </c>
      <c r="B21" s="77" t="s">
        <v>25</v>
      </c>
      <c r="C21" s="18">
        <v>-1516071</v>
      </c>
      <c r="D21" s="18">
        <v>-3722717</v>
      </c>
      <c r="E21" s="18">
        <v>-3722717</v>
      </c>
      <c r="F21" s="14">
        <v>-222222.33</v>
      </c>
      <c r="G21" s="18">
        <v>-3722717</v>
      </c>
      <c r="H21" s="78">
        <v>-3891852</v>
      </c>
      <c r="I21" s="79">
        <v>-4080440</v>
      </c>
      <c r="J21" s="1"/>
    </row>
    <row r="22" spans="1:10" ht="15.75">
      <c r="A22" s="66">
        <v>18</v>
      </c>
      <c r="B22" s="80" t="s">
        <v>26</v>
      </c>
      <c r="C22" s="18">
        <v>-9188</v>
      </c>
      <c r="D22" s="18">
        <v>-4512</v>
      </c>
      <c r="E22" s="18">
        <v>-4512</v>
      </c>
      <c r="F22" s="14">
        <v>-7025</v>
      </c>
      <c r="G22" s="18">
        <v>-4512</v>
      </c>
      <c r="H22" s="14"/>
      <c r="I22" s="14"/>
      <c r="J22" s="1"/>
    </row>
    <row r="23" spans="1:10" ht="15.75">
      <c r="A23" s="67">
        <v>19</v>
      </c>
      <c r="B23" s="19" t="s">
        <v>27</v>
      </c>
      <c r="C23" s="18"/>
      <c r="D23" s="18"/>
      <c r="E23" s="12">
        <f>-11901941+676760+501746</f>
        <v>-10723435</v>
      </c>
      <c r="F23" s="14"/>
      <c r="G23" s="12">
        <f>-11901941+676760+501746</f>
        <v>-10723435</v>
      </c>
      <c r="H23" s="14"/>
      <c r="I23" s="14"/>
      <c r="J23" s="1"/>
    </row>
    <row r="24" spans="1:10" ht="15.75">
      <c r="A24" s="68">
        <v>20</v>
      </c>
      <c r="B24" s="81" t="s">
        <v>28</v>
      </c>
      <c r="C24" s="18"/>
      <c r="D24" s="18">
        <v>691</v>
      </c>
      <c r="E24" s="18">
        <v>691</v>
      </c>
      <c r="F24" s="14"/>
      <c r="G24" s="18">
        <f>+E24</f>
        <v>691</v>
      </c>
      <c r="H24" s="14"/>
      <c r="I24" s="14"/>
      <c r="J24" s="1"/>
    </row>
    <row r="25" spans="1:10" ht="15.75">
      <c r="A25" s="65">
        <v>21</v>
      </c>
      <c r="B25" s="15" t="s">
        <v>29</v>
      </c>
      <c r="C25" s="17">
        <f aca="true" t="shared" si="1" ref="C25:I25">SUM(C17:C24)</f>
        <v>-42451375</v>
      </c>
      <c r="D25" s="17">
        <f t="shared" si="1"/>
        <v>-59536073</v>
      </c>
      <c r="E25" s="17">
        <f>SUM(E17:E24)</f>
        <v>-70259508</v>
      </c>
      <c r="F25" s="17">
        <f t="shared" si="1"/>
        <v>-21780101.75</v>
      </c>
      <c r="G25" s="17">
        <f>SUM(G17:G24)</f>
        <v>-62439508</v>
      </c>
      <c r="H25" s="17">
        <f t="shared" si="1"/>
        <v>-60719678</v>
      </c>
      <c r="I25" s="17">
        <f t="shared" si="1"/>
        <v>-66213512</v>
      </c>
      <c r="J25" s="1"/>
    </row>
    <row r="26" spans="1:10" ht="18">
      <c r="A26" s="69">
        <v>22</v>
      </c>
      <c r="B26" s="22" t="s">
        <v>30</v>
      </c>
      <c r="C26" s="82"/>
      <c r="D26" s="82"/>
      <c r="E26" s="82"/>
      <c r="F26" s="83"/>
      <c r="G26" s="83"/>
      <c r="H26" s="83"/>
      <c r="I26" s="83"/>
      <c r="J26" s="1"/>
    </row>
    <row r="27" spans="1:10" ht="18">
      <c r="A27" s="63">
        <v>23</v>
      </c>
      <c r="B27" s="8" t="s">
        <v>31</v>
      </c>
      <c r="C27" s="8"/>
      <c r="D27" s="8"/>
      <c r="E27" s="14"/>
      <c r="F27" s="14"/>
      <c r="G27" s="14"/>
      <c r="H27" s="14"/>
      <c r="I27" s="14"/>
      <c r="J27" s="1"/>
    </row>
    <row r="28" spans="1:10" ht="15.75">
      <c r="A28" s="70">
        <v>24</v>
      </c>
      <c r="B28" s="20" t="s">
        <v>32</v>
      </c>
      <c r="C28" s="18">
        <v>-52760</v>
      </c>
      <c r="D28" s="13">
        <v>0</v>
      </c>
      <c r="E28" s="13">
        <v>0</v>
      </c>
      <c r="F28" s="13">
        <v>0</v>
      </c>
      <c r="G28" s="13">
        <v>0</v>
      </c>
      <c r="H28" s="13">
        <v>0</v>
      </c>
      <c r="I28" s="13">
        <v>0</v>
      </c>
      <c r="J28" s="1"/>
    </row>
    <row r="29" spans="1:10" ht="15.75">
      <c r="A29" s="70">
        <v>25</v>
      </c>
      <c r="B29" s="20"/>
      <c r="C29" s="18"/>
      <c r="D29" s="18"/>
      <c r="E29" s="18"/>
      <c r="F29" s="18"/>
      <c r="G29" s="18"/>
      <c r="H29" s="18"/>
      <c r="I29" s="21"/>
      <c r="J29" s="1"/>
    </row>
    <row r="30" spans="1:10" ht="15.75">
      <c r="A30" s="63">
        <v>26</v>
      </c>
      <c r="B30" s="8" t="s">
        <v>33</v>
      </c>
      <c r="C30" s="17">
        <f>SUM(C28:C29)</f>
        <v>-52760</v>
      </c>
      <c r="D30" s="17">
        <f aca="true" t="shared" si="2" ref="D30:I30">SUM(D28:D29)</f>
        <v>0</v>
      </c>
      <c r="E30" s="17">
        <f t="shared" si="2"/>
        <v>0</v>
      </c>
      <c r="F30" s="17">
        <f t="shared" si="2"/>
        <v>0</v>
      </c>
      <c r="G30" s="17">
        <f t="shared" si="2"/>
        <v>0</v>
      </c>
      <c r="H30" s="17">
        <f t="shared" si="2"/>
        <v>0</v>
      </c>
      <c r="I30" s="17">
        <f t="shared" si="2"/>
        <v>0</v>
      </c>
      <c r="J30" s="1"/>
    </row>
    <row r="31" spans="1:10" ht="15.75">
      <c r="A31" s="71">
        <v>27</v>
      </c>
      <c r="B31" s="22" t="s">
        <v>34</v>
      </c>
      <c r="C31" s="23">
        <f aca="true" t="shared" si="3" ref="C31:I31">C5+C15+C25+C26+C30</f>
        <v>27618848</v>
      </c>
      <c r="D31" s="23">
        <f t="shared" si="3"/>
        <v>6703598</v>
      </c>
      <c r="E31" s="23">
        <f t="shared" si="3"/>
        <v>5405424.762405604</v>
      </c>
      <c r="F31" s="23">
        <f t="shared" si="3"/>
        <v>29898554.25</v>
      </c>
      <c r="G31" s="23">
        <f t="shared" si="3"/>
        <v>13225424.762405604</v>
      </c>
      <c r="H31" s="23">
        <f>H5+H15+H25+H26+H30</f>
        <v>9581.852114908397</v>
      </c>
      <c r="I31" s="23">
        <f t="shared" si="3"/>
        <v>-18840631.167830326</v>
      </c>
      <c r="J31" s="1"/>
    </row>
    <row r="32" spans="1:10" ht="15.75">
      <c r="A32" s="72">
        <v>28</v>
      </c>
      <c r="B32" s="9"/>
      <c r="C32" s="24"/>
      <c r="D32" s="25"/>
      <c r="E32" s="26"/>
      <c r="F32" s="14"/>
      <c r="G32" s="14"/>
      <c r="H32" s="14"/>
      <c r="I32" s="10"/>
      <c r="J32" s="1"/>
    </row>
    <row r="33" spans="1:10" ht="15.75">
      <c r="A33" s="73">
        <v>29</v>
      </c>
      <c r="B33" s="27" t="s">
        <v>35</v>
      </c>
      <c r="C33" s="28">
        <f>G23</f>
        <v>-10723435</v>
      </c>
      <c r="D33" s="29"/>
      <c r="E33" s="26"/>
      <c r="F33" s="26"/>
      <c r="G33" s="26"/>
      <c r="H33" s="26"/>
      <c r="I33" s="14"/>
      <c r="J33" s="1"/>
    </row>
    <row r="34" spans="1:10" ht="15.75">
      <c r="A34" s="72">
        <v>30</v>
      </c>
      <c r="B34" s="9"/>
      <c r="C34" s="8"/>
      <c r="D34" s="29"/>
      <c r="E34" s="26"/>
      <c r="F34" s="26"/>
      <c r="G34" s="26"/>
      <c r="H34" s="26"/>
      <c r="I34" s="14"/>
      <c r="J34" s="1"/>
    </row>
    <row r="35" spans="1:10" ht="18">
      <c r="A35" s="72">
        <v>31</v>
      </c>
      <c r="B35" s="9" t="s">
        <v>36</v>
      </c>
      <c r="C35" s="8"/>
      <c r="D35" s="29"/>
      <c r="E35" s="26"/>
      <c r="F35" s="26"/>
      <c r="G35" s="26"/>
      <c r="H35" s="26"/>
      <c r="I35" s="14"/>
      <c r="J35" s="1"/>
    </row>
    <row r="36" spans="1:10" ht="15.75">
      <c r="A36" s="74">
        <v>32</v>
      </c>
      <c r="B36" s="30" t="s">
        <v>37</v>
      </c>
      <c r="C36" s="31">
        <v>-1000000</v>
      </c>
      <c r="D36" s="26">
        <v>0</v>
      </c>
      <c r="E36" s="26">
        <v>0</v>
      </c>
      <c r="F36" s="14">
        <v>0</v>
      </c>
      <c r="G36" s="14">
        <v>0</v>
      </c>
      <c r="H36" s="26">
        <v>0</v>
      </c>
      <c r="I36" s="14">
        <v>0</v>
      </c>
      <c r="J36" s="1"/>
    </row>
    <row r="37" spans="1:10" ht="15.75">
      <c r="A37" s="74">
        <v>33</v>
      </c>
      <c r="B37" s="30" t="s">
        <v>38</v>
      </c>
      <c r="C37" s="31">
        <v>-2521742</v>
      </c>
      <c r="D37" s="26">
        <v>0</v>
      </c>
      <c r="E37" s="26">
        <v>0</v>
      </c>
      <c r="F37" s="14">
        <v>0</v>
      </c>
      <c r="G37" s="14">
        <v>0</v>
      </c>
      <c r="H37" s="26">
        <v>0</v>
      </c>
      <c r="I37" s="14">
        <v>0</v>
      </c>
      <c r="J37" s="1"/>
    </row>
    <row r="38" spans="1:10" ht="15.75">
      <c r="A38" s="74">
        <v>34</v>
      </c>
      <c r="B38" s="30" t="s">
        <v>39</v>
      </c>
      <c r="C38" s="8"/>
      <c r="D38" s="29"/>
      <c r="E38" s="26"/>
      <c r="F38" s="26"/>
      <c r="G38" s="26"/>
      <c r="H38" s="26"/>
      <c r="I38" s="14"/>
      <c r="J38" s="1"/>
    </row>
    <row r="39" spans="1:10" ht="17.25">
      <c r="A39" s="74">
        <v>35</v>
      </c>
      <c r="B39" s="30" t="s">
        <v>40</v>
      </c>
      <c r="C39" s="8"/>
      <c r="D39" s="26">
        <v>-500000</v>
      </c>
      <c r="E39" s="26">
        <v>-500000</v>
      </c>
      <c r="F39" s="31">
        <f>+G39</f>
        <v>-500000</v>
      </c>
      <c r="G39" s="26">
        <v>-500000</v>
      </c>
      <c r="H39" s="26">
        <v>-1000000</v>
      </c>
      <c r="I39" s="26">
        <v>-1500000</v>
      </c>
      <c r="J39" s="1"/>
    </row>
    <row r="40" spans="1:10" ht="15.75">
      <c r="A40" s="60">
        <v>36</v>
      </c>
      <c r="B40" s="32" t="s">
        <v>41</v>
      </c>
      <c r="C40" s="31">
        <f>SUM(C17:C20)*0.09589</f>
        <v>-3924405.2632400002</v>
      </c>
      <c r="D40" s="33">
        <f>SUM(D17:D20,D24,D22)*0.09589</f>
        <v>-5351942.70684</v>
      </c>
      <c r="E40" s="31">
        <f>+G40</f>
        <v>-5323242</v>
      </c>
      <c r="F40" s="31">
        <f>+G40</f>
        <v>-5323242</v>
      </c>
      <c r="G40" s="31">
        <v>-5323242</v>
      </c>
      <c r="H40" s="26">
        <f>SUM(H17:H20)*0.09589</f>
        <v>-5449220.2351400005</v>
      </c>
      <c r="I40" s="31">
        <f>SUM(I17:I20)*0.09589</f>
        <v>-5957940.27408</v>
      </c>
      <c r="J40" s="1"/>
    </row>
    <row r="41" spans="1:10" ht="17.25">
      <c r="A41" s="75">
        <v>37</v>
      </c>
      <c r="B41" s="34" t="s">
        <v>42</v>
      </c>
      <c r="C41" s="35"/>
      <c r="D41" s="36"/>
      <c r="E41" s="26"/>
      <c r="F41" s="14"/>
      <c r="G41" s="14"/>
      <c r="H41" s="26"/>
      <c r="I41" s="14"/>
      <c r="J41" s="1"/>
    </row>
    <row r="42" spans="1:10" ht="15.75">
      <c r="A42" s="75">
        <v>38</v>
      </c>
      <c r="B42" s="37"/>
      <c r="C42" s="35"/>
      <c r="D42" s="36"/>
      <c r="E42" s="26"/>
      <c r="F42" s="14"/>
      <c r="G42" s="14"/>
      <c r="H42" s="26"/>
      <c r="I42" s="14"/>
      <c r="J42" s="1"/>
    </row>
    <row r="43" spans="1:10" ht="15.75">
      <c r="A43" s="72">
        <v>39</v>
      </c>
      <c r="B43" s="9" t="s">
        <v>43</v>
      </c>
      <c r="C43" s="38">
        <f>SUM(C33:C41)</f>
        <v>-18169582.263240002</v>
      </c>
      <c r="D43" s="39">
        <f aca="true" t="shared" si="4" ref="D43:I43">SUM(D36:D41)</f>
        <v>-5851942.70684</v>
      </c>
      <c r="E43" s="40">
        <f t="shared" si="4"/>
        <v>-5823242</v>
      </c>
      <c r="F43" s="40">
        <f t="shared" si="4"/>
        <v>-5823242</v>
      </c>
      <c r="G43" s="40">
        <f t="shared" si="4"/>
        <v>-5823242</v>
      </c>
      <c r="H43" s="40">
        <f>SUM(H36:H41)</f>
        <v>-6449220.2351400005</v>
      </c>
      <c r="I43" s="41">
        <f t="shared" si="4"/>
        <v>-7457940.27408</v>
      </c>
      <c r="J43" s="1"/>
    </row>
    <row r="44" spans="1:10" ht="15.75">
      <c r="A44" s="72">
        <v>40</v>
      </c>
      <c r="B44" s="42"/>
      <c r="C44" s="43"/>
      <c r="D44" s="44"/>
      <c r="E44" s="45"/>
      <c r="F44" s="41"/>
      <c r="G44" s="41"/>
      <c r="H44" s="26"/>
      <c r="I44" s="41"/>
      <c r="J44" s="1"/>
    </row>
    <row r="45" spans="1:10" ht="15.75">
      <c r="A45" s="72">
        <v>41</v>
      </c>
      <c r="B45" s="42" t="s">
        <v>44</v>
      </c>
      <c r="C45" s="14">
        <f>ABS(IF(C31+C43&gt;0,0,C31+C43))</f>
        <v>0</v>
      </c>
      <c r="D45" s="26">
        <f aca="true" t="shared" si="5" ref="D45:I45">ABS(IF(D31+D43&gt;0,0,D31+D43))</f>
        <v>0</v>
      </c>
      <c r="E45" s="26">
        <f t="shared" si="5"/>
        <v>417817.2375943959</v>
      </c>
      <c r="F45" s="14">
        <f t="shared" si="5"/>
        <v>0</v>
      </c>
      <c r="G45" s="14">
        <f>ABS(IF(G31+G43&gt;0,0,G31+G43))</f>
        <v>0</v>
      </c>
      <c r="H45" s="26">
        <f>ABS(IF(H31+H43&gt;0,0,H31+H43))</f>
        <v>6439638.383025092</v>
      </c>
      <c r="I45" s="14">
        <f t="shared" si="5"/>
        <v>26298571.441910326</v>
      </c>
      <c r="J45" s="1"/>
    </row>
    <row r="46" spans="1:10" ht="15.75">
      <c r="A46" s="76">
        <v>42</v>
      </c>
      <c r="B46" s="46"/>
      <c r="C46" s="15"/>
      <c r="D46" s="47"/>
      <c r="E46" s="48"/>
      <c r="F46" s="49"/>
      <c r="G46" s="49"/>
      <c r="H46" s="49"/>
      <c r="I46" s="49"/>
      <c r="J46" s="1"/>
    </row>
    <row r="47" spans="1:10" ht="15.75">
      <c r="A47" s="71">
        <v>43</v>
      </c>
      <c r="B47" s="22" t="s">
        <v>45</v>
      </c>
      <c r="C47" s="50">
        <f>ROUND(C31+C43+C45,0)</f>
        <v>9449266</v>
      </c>
      <c r="D47" s="51">
        <f>ROUND(D31+D43+D45,0)</f>
        <v>851655</v>
      </c>
      <c r="E47" s="51">
        <f aca="true" t="shared" si="6" ref="E47:I47">ROUND(E31+E43+E45,0)</f>
        <v>0</v>
      </c>
      <c r="F47" s="51">
        <f>ROUND(F31+F43+F45,0)</f>
        <v>24075312</v>
      </c>
      <c r="G47" s="51">
        <f>ROUND(G31+G43+G45,0)</f>
        <v>7402183</v>
      </c>
      <c r="H47" s="51">
        <f>ROUND(H31+H43+H45,0)</f>
        <v>0</v>
      </c>
      <c r="I47" s="51">
        <f t="shared" si="6"/>
        <v>0</v>
      </c>
      <c r="J47" s="1"/>
    </row>
    <row r="48" spans="3:6" ht="15">
      <c r="C48" s="52"/>
      <c r="D48" s="53"/>
      <c r="E48" s="2"/>
      <c r="F48" s="2"/>
    </row>
    <row r="49" spans="2:9" s="2" customFormat="1" ht="15.75">
      <c r="B49" s="54" t="s">
        <v>46</v>
      </c>
      <c r="C49" s="55"/>
      <c r="D49" s="56"/>
      <c r="E49" s="57"/>
      <c r="F49" s="57"/>
      <c r="G49" s="57"/>
      <c r="H49" s="57"/>
      <c r="I49" s="57"/>
    </row>
    <row r="50" spans="2:10" s="2" customFormat="1" ht="17.25">
      <c r="B50" s="86" t="s">
        <v>47</v>
      </c>
      <c r="C50" s="87"/>
      <c r="D50" s="87"/>
      <c r="E50" s="87"/>
      <c r="F50" s="87"/>
      <c r="G50" s="87"/>
      <c r="H50" s="87"/>
      <c r="I50" s="87"/>
      <c r="J50" s="59"/>
    </row>
    <row r="51" spans="2:10" s="2" customFormat="1" ht="17.25">
      <c r="B51" s="86" t="s">
        <v>48</v>
      </c>
      <c r="C51" s="87"/>
      <c r="D51" s="87"/>
      <c r="E51" s="87"/>
      <c r="F51" s="87"/>
      <c r="G51" s="87"/>
      <c r="H51" s="87"/>
      <c r="I51" s="87"/>
      <c r="J51" s="59"/>
    </row>
    <row r="52" spans="2:10" s="2" customFormat="1" ht="17.25">
      <c r="B52" s="86" t="s">
        <v>52</v>
      </c>
      <c r="C52" s="87"/>
      <c r="D52" s="87"/>
      <c r="E52" s="87"/>
      <c r="F52" s="87"/>
      <c r="G52" s="87"/>
      <c r="H52" s="87"/>
      <c r="I52" s="87"/>
      <c r="J52" s="59"/>
    </row>
    <row r="53" spans="2:10" s="2" customFormat="1" ht="17.25">
      <c r="B53" s="86" t="s">
        <v>53</v>
      </c>
      <c r="C53" s="89"/>
      <c r="D53" s="89"/>
      <c r="E53" s="89"/>
      <c r="F53" s="89"/>
      <c r="G53" s="89"/>
      <c r="H53" s="89"/>
      <c r="I53" s="89"/>
      <c r="J53" s="59"/>
    </row>
    <row r="54" spans="2:10" s="2" customFormat="1" ht="96" customHeight="1">
      <c r="B54" s="86" t="s">
        <v>55</v>
      </c>
      <c r="C54" s="89"/>
      <c r="D54" s="89"/>
      <c r="E54" s="89"/>
      <c r="F54" s="89"/>
      <c r="G54" s="89"/>
      <c r="H54" s="89"/>
      <c r="I54" s="89"/>
      <c r="J54" s="59"/>
    </row>
    <row r="55" spans="2:10" s="2" customFormat="1" ht="49.5" customHeight="1">
      <c r="B55" s="86" t="s">
        <v>49</v>
      </c>
      <c r="C55" s="89"/>
      <c r="D55" s="89"/>
      <c r="E55" s="89"/>
      <c r="F55" s="89"/>
      <c r="G55" s="89"/>
      <c r="H55" s="89"/>
      <c r="I55" s="89"/>
      <c r="J55" s="59"/>
    </row>
    <row r="56" spans="2:10" s="2" customFormat="1" ht="65.25" customHeight="1">
      <c r="B56" s="86" t="s">
        <v>50</v>
      </c>
      <c r="C56" s="87"/>
      <c r="D56" s="87"/>
      <c r="E56" s="87"/>
      <c r="F56" s="87"/>
      <c r="G56" s="87"/>
      <c r="H56" s="87"/>
      <c r="I56" s="87"/>
      <c r="J56" s="59"/>
    </row>
    <row r="57" spans="2:10" s="2" customFormat="1" ht="32.25" customHeight="1">
      <c r="B57" s="86" t="s">
        <v>54</v>
      </c>
      <c r="C57" s="87"/>
      <c r="D57" s="87"/>
      <c r="E57" s="87"/>
      <c r="F57" s="87"/>
      <c r="G57" s="87"/>
      <c r="H57" s="87"/>
      <c r="I57" s="87"/>
      <c r="J57" s="59"/>
    </row>
    <row r="58" spans="2:10" s="58" customFormat="1" ht="17.25" hidden="1">
      <c r="B58" s="88" t="s">
        <v>51</v>
      </c>
      <c r="C58" s="88"/>
      <c r="D58" s="88"/>
      <c r="E58" s="88"/>
      <c r="F58" s="88"/>
      <c r="G58" s="88"/>
      <c r="H58" s="88"/>
      <c r="I58" s="88"/>
      <c r="J58" s="88"/>
    </row>
  </sheetData>
  <mergeCells count="11">
    <mergeCell ref="B1:I1"/>
    <mergeCell ref="B2:I2"/>
    <mergeCell ref="B50:I50"/>
    <mergeCell ref="B51:I51"/>
    <mergeCell ref="B58:J58"/>
    <mergeCell ref="B52:I52"/>
    <mergeCell ref="B53:I53"/>
    <mergeCell ref="B54:I54"/>
    <mergeCell ref="B55:I55"/>
    <mergeCell ref="B56:I56"/>
    <mergeCell ref="B57:I57"/>
  </mergeCells>
  <printOptions horizontalCentered="1" verticalCentered="1"/>
  <pageMargins left="0.25" right="0.25" top="0.75" bottom="0.75" header="0.3" footer="0.3"/>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Pitarys, Laura</dc:creator>
  <cp:keywords/>
  <dc:description/>
  <cp:lastModifiedBy>Daly, Sharon</cp:lastModifiedBy>
  <cp:lastPrinted>2016-07-25T18:17:24Z</cp:lastPrinted>
  <dcterms:created xsi:type="dcterms:W3CDTF">2016-04-13T23:40:56Z</dcterms:created>
  <dcterms:modified xsi:type="dcterms:W3CDTF">2016-07-25T18:17:43Z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