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defaultThemeVersion="124226"/>
  <bookViews>
    <workbookView xWindow="65461" yWindow="285" windowWidth="22920" windowHeight="9435" firstSheet="2" activeTab="2"/>
  </bookViews>
  <sheets>
    <sheet name="1.  Instructions" sheetId="3" r:id="rId1"/>
    <sheet name="2a.  Simple Form Data Entry" sheetId="2" state="hidden" r:id="rId2"/>
    <sheet name="3a.  Simple Form Fiscal Note" sheetId="1" r:id="rId3"/>
    <sheet name="2b.  Complex Form Data Entry" sheetId="9" state="hidden" r:id="rId4"/>
    <sheet name="3b.  Complex Form Fiscal Note" sheetId="10" state="hidden" r:id="rId5"/>
  </sheets>
  <definedNames>
    <definedName name="_xlnm.Print_Area" localSheetId="2">'3a.  Simple Form Fiscal Note'!$A$1:$S$121</definedName>
    <definedName name="_xlnm.Print_Area" localSheetId="4">'3b.  Complex Form Fiscal Note'!$A$1:$S$133</definedName>
  </definedNames>
  <calcPr calcId="145621"/>
</workbook>
</file>

<file path=xl/sharedStrings.xml><?xml version="1.0" encoding="utf-8"?>
<sst xmlns="http://schemas.openxmlformats.org/spreadsheetml/2006/main" count="689" uniqueCount="173">
  <si>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</si>
  <si>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</si>
  <si>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</si>
  <si>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</si>
  <si>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</si>
  <si>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</si>
  <si>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</si>
  <si>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</si>
  <si>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</si>
  <si>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</si>
  <si>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</si>
  <si>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</si>
  <si>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</si>
  <si>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</si>
  <si>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</si>
  <si>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</si>
  <si>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</si>
  <si>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</si>
  <si>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</si>
  <si>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</si>
  <si>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</si>
  <si>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</si>
  <si>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</si>
  <si>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</si>
  <si>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</si>
  <si>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</si>
  <si>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</si>
  <si>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</si>
  <si>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</si>
  <si>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</si>
  <si>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</si>
  <si>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</si>
  <si>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</si>
  <si>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</si>
  <si>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</si>
  <si>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</si>
  <si>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</si>
  <si>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</si>
  <si>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</si>
  <si>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</si>
  <si>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</si>
  <si>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</si>
  <si>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</si>
  <si>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</si>
  <si>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</si>
  <si>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</si>
  <si>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</si>
  <si>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</si>
  <si>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</si>
  <si>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</si>
  <si>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</si>
  <si>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</si>
  <si>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</si>
  <si>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</si>
  <si>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</si>
  <si>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</si>
  <si>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</si>
  <si>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</si>
  <si>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</si>
  <si>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</si>
  <si>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</si>
  <si>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</si>
  <si>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</si>
  <si>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</si>
  <si>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</si>
  <si>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</si>
  <si>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</si>
  <si>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</si>
  <si>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</si>
  <si>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</si>
  <si>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</si>
  <si>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</si>
  <si>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</si>
  <si>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</si>
  <si>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</si>
  <si>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</si>
  <si>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</si>
  <si>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</si>
  <si>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</si>
  <si>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</si>
  <si>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</si>
  <si>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</si>
  <si>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</si>
  <si>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</si>
  <si>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</si>
  <si>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</si>
  <si>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</si>
  <si>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</si>
  <si>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</si>
  <si>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</si>
  <si>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</si>
  <si>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</si>
  <si>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</si>
  <si>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</si>
  <si>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</si>
  <si>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</si>
  <si>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</si>
  <si>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</si>
  <si>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</si>
  <si>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</si>
  <si>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</si>
  <si>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</si>
  <si>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</si>
  <si>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</si>
  <si>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</si>
  <si>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</si>
  <si>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</si>
  <si>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</si>
  <si>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</si>
  <si>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</si>
  <si>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</si>
  <si>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</si>
  <si>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</si>
  <si>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</si>
  <si>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</si>
  <si>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</si>
  <si>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</si>
  <si>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</si>
  <si>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</si>
  <si>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</si>
  <si>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</si>
  <si>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</si>
  <si>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</si>
  <si>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</si>
  <si>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</si>
  <si>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</si>
  <si>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</si>
  <si>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</si>
  <si>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</si>
  <si>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</si>
  <si>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</si>
  <si>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</si>
  <si>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</si>
  <si>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</si>
  <si>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</si>
  <si>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</si>
  <si>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</si>
  <si>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</si>
  <si>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</si>
  <si>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</si>
  <si>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</si>
  <si>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</si>
  <si>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</si>
  <si>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</si>
  <si>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</si>
  <si>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</si>
  <si>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</si>
  <si>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</si>
  <si>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</si>
  <si>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</si>
  <si>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</si>
  <si>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</si>
  <si>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</si>
  <si>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</si>
  <si>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</si>
  <si>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TI Appropriation PH Lease at Evergreen Medical Center</t>
  </si>
  <si>
    <t>FMD Building Repair &amp; Replacement Fund</t>
  </si>
  <si>
    <t xml:space="preserve">Appropriation for Tenant Improvements - Public Health Lease at Evergreen Medical Center 13030 121st Way NE, Kirkland </t>
  </si>
  <si>
    <t>Tenant Improvement Appropriation</t>
  </si>
  <si>
    <t>Stand Alone</t>
  </si>
  <si>
    <t>Carolyn Mock/Leo Griffen</t>
  </si>
  <si>
    <t>7/5/16</t>
  </si>
  <si>
    <t>A60500</t>
  </si>
  <si>
    <t>0605</t>
  </si>
  <si>
    <t>An NPV analysis was not performed because there were no other viable alternativesto be considered.</t>
  </si>
  <si>
    <t>TI's $1,087,846 less Tenant Allowance of $232,160</t>
  </si>
  <si>
    <t>TI costs to be reimbursed from sale of Northshore Clinic</t>
  </si>
  <si>
    <t>- Cost of tenant improvments to be reimbursed from sale of Northshore Clinic - see separate legislation for 1)  Northshore PH Sale and 2) Evergreen Medical Center Lease.</t>
  </si>
  <si>
    <t>Property Sale proceeds</t>
  </si>
  <si>
    <t>DES-FMD</t>
  </si>
  <si>
    <t>Building Repair and Replacement Fund</t>
  </si>
  <si>
    <t>Sid Bender</t>
  </si>
  <si>
    <t>7/19/16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</si>
</sst>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double"/>
      <bottom style="double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3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167" fontId="33" fillId="5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5" fillId="3" borderId="27" xfId="0" applyNumberFormat="1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 wrapText="1"/>
      <protection locked="0"/>
    </xf>
    <xf numFmtId="0" fontId="33" fillId="3" borderId="31" xfId="0" applyFont="1" applyFill="1" applyBorder="1" applyAlignment="1" applyProtection="1" quotePrefix="1">
      <alignment horizontal="left" vertical="top"/>
      <protection locked="0"/>
    </xf>
    <xf numFmtId="166" fontId="32" fillId="3" borderId="31" xfId="16" applyNumberFormat="1" applyFont="1" applyFill="1" applyBorder="1" applyAlignment="1" applyProtection="1">
      <alignment vertical="top"/>
      <protection locked="0"/>
    </xf>
    <xf numFmtId="0" fontId="21" fillId="0" borderId="0" xfId="0" applyFont="1" applyFill="1" applyBorder="1" applyAlignment="1" quotePrefix="1">
      <alignment horizontal="left"/>
    </xf>
    <xf numFmtId="0" fontId="32" fillId="0" borderId="49" xfId="0" applyFont="1" applyBorder="1" applyAlignment="1" applyProtection="1">
      <alignment horizontal="center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35" fillId="0" borderId="0" xfId="0" applyFont="1" applyBorder="1" applyAlignment="1" applyProtection="1">
      <alignment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54" xfId="0" applyFont="1" applyBorder="1"/>
    <xf numFmtId="0" fontId="21" fillId="0" borderId="5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3" fillId="6" borderId="57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14" fillId="6" borderId="57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8" xfId="16" applyNumberFormat="1" applyFont="1" applyBorder="1" applyAlignment="1">
      <alignment horizontal="center"/>
    </xf>
    <xf numFmtId="166" fontId="1" fillId="0" borderId="59" xfId="16" applyNumberFormat="1" applyFont="1" applyBorder="1" applyAlignment="1">
      <alignment horizontal="center"/>
    </xf>
    <xf numFmtId="166" fontId="1" fillId="0" borderId="8" xfId="16" applyNumberFormat="1" applyFont="1" applyBorder="1" applyAlignment="1">
      <alignment horizontal="center"/>
    </xf>
    <xf numFmtId="166" fontId="1" fillId="0" borderId="60" xfId="16" applyNumberFormat="1" applyFont="1" applyBorder="1" applyAlignment="1">
      <alignment horizontal="center"/>
    </xf>
    <xf numFmtId="3" fontId="1" fillId="0" borderId="54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61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166" fontId="2" fillId="0" borderId="53" xfId="16" applyNumberFormat="1" applyFont="1" applyBorder="1" applyAlignment="1">
      <alignment horizontal="center"/>
    </xf>
    <xf numFmtId="166" fontId="2" fillId="0" borderId="61" xfId="16" applyNumberFormat="1" applyFont="1" applyBorder="1" applyAlignment="1">
      <alignment horizontal="center"/>
    </xf>
    <xf numFmtId="0" fontId="21" fillId="0" borderId="58" xfId="0" applyFont="1" applyFill="1" applyBorder="1" applyAlignment="1">
      <alignment horizontal="left"/>
    </xf>
    <xf numFmtId="0" fontId="21" fillId="0" borderId="62" xfId="0" applyFont="1" applyFill="1" applyBorder="1" applyAlignment="1">
      <alignment horizontal="left"/>
    </xf>
    <xf numFmtId="0" fontId="21" fillId="0" borderId="63" xfId="0" applyFont="1" applyFill="1" applyBorder="1" applyAlignment="1">
      <alignment horizontal="left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4" xfId="0" applyFont="1" applyBorder="1" applyAlignment="1">
      <alignment horizontal="center" wrapText="1"/>
    </xf>
    <xf numFmtId="0" fontId="21" fillId="0" borderId="65" xfId="0" applyFont="1" applyBorder="1" applyAlignment="1">
      <alignment horizont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61" xfId="0" applyFont="1" applyBorder="1" applyAlignment="1">
      <alignment vertical="top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7" fontId="21" fillId="0" borderId="27" xfId="18" applyNumberFormat="1" applyFont="1" applyFill="1" applyBorder="1" applyAlignment="1">
      <alignment horizontal="center" vertical="center" wrapText="1"/>
    </xf>
    <xf numFmtId="167" fontId="21" fillId="0" borderId="28" xfId="18" applyNumberFormat="1" applyFont="1" applyFill="1" applyBorder="1" applyAlignment="1">
      <alignment horizontal="center" vertical="center" wrapText="1"/>
    </xf>
    <xf numFmtId="167" fontId="21" fillId="0" borderId="30" xfId="1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6" fontId="1" fillId="0" borderId="7" xfId="16" applyNumberFormat="1" applyFont="1" applyBorder="1"/>
    <xf numFmtId="166" fontId="1" fillId="0" borderId="66" xfId="16" applyNumberFormat="1" applyFont="1" applyBorder="1"/>
    <xf numFmtId="166" fontId="2" fillId="0" borderId="1" xfId="16" applyNumberFormat="1" applyFont="1" applyBorder="1"/>
    <xf numFmtId="166" fontId="2" fillId="0" borderId="67" xfId="16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customXml" Target="../customXml/item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2"/>
  <sheetViews>
    <sheetView showGridLines="0" zoomScale="80" zoomScaleNormal="80" workbookViewId="0" topLeftCell="A97">
      <selection activeCell="D185" sqref="D185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75" t="s">
        <v>60</v>
      </c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149</v>
      </c>
      <c r="D10" s="235"/>
      <c r="E10" s="235"/>
      <c r="F10" s="235"/>
      <c r="G10" s="138" t="s">
        <v>157</v>
      </c>
      <c r="H10" s="335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59" t="s">
        <v>76</v>
      </c>
      <c r="E11" s="359"/>
      <c r="F11" s="360"/>
      <c r="G11" s="138" t="s">
        <v>155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53" t="s">
        <v>75</v>
      </c>
      <c r="E12" s="353"/>
      <c r="F12" s="354"/>
      <c r="G12" s="138" t="s">
        <v>156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53" t="s">
        <v>74</v>
      </c>
      <c r="E13" s="353"/>
      <c r="F13" s="354"/>
      <c r="G13" s="138" t="s">
        <v>158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69" t="s">
        <v>73</v>
      </c>
      <c r="E14" s="353"/>
      <c r="F14" s="354"/>
      <c r="G14" s="138" t="s">
        <v>159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53" t="s">
        <v>72</v>
      </c>
      <c r="E15" s="353"/>
      <c r="F15" s="354"/>
      <c r="G15" s="138" t="s">
        <v>160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53" t="s">
        <v>103</v>
      </c>
      <c r="E16" s="353"/>
      <c r="F16" s="240"/>
      <c r="G16" s="187" t="s">
        <v>161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53" t="s">
        <v>69</v>
      </c>
      <c r="E17" s="353"/>
      <c r="F17" s="354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59" t="s">
        <v>70</v>
      </c>
      <c r="E18" s="359"/>
      <c r="F18" s="360"/>
      <c r="G18" s="142" t="s">
        <v>48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359" t="s">
        <v>137</v>
      </c>
      <c r="E19" s="359"/>
      <c r="F19" s="360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77" t="s">
        <v>34</v>
      </c>
      <c r="H20" s="377"/>
      <c r="I20" s="377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 t="s">
        <v>156</v>
      </c>
      <c r="H21" s="144"/>
      <c r="I21" s="145"/>
      <c r="J21" s="146" t="s">
        <v>162</v>
      </c>
      <c r="K21" s="336" t="s">
        <v>163</v>
      </c>
      <c r="L21" s="146">
        <v>3951</v>
      </c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8" t="s">
        <v>125</v>
      </c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141</v>
      </c>
      <c r="D39" s="368" t="s">
        <v>142</v>
      </c>
      <c r="E39" s="368"/>
      <c r="F39" s="368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3" t="s">
        <v>77</v>
      </c>
      <c r="E40" s="373"/>
      <c r="F40" s="374"/>
      <c r="G40" s="324" t="s">
        <v>48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3" t="s">
        <v>78</v>
      </c>
      <c r="E41" s="373"/>
      <c r="F41" s="374"/>
      <c r="G41" s="325" t="s">
        <v>48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61" t="s">
        <v>164</v>
      </c>
      <c r="E43" s="362"/>
      <c r="F43" s="362"/>
      <c r="G43" s="362"/>
      <c r="H43" s="362"/>
      <c r="I43" s="363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64" t="s">
        <v>99</v>
      </c>
      <c r="D48" s="364"/>
      <c r="E48" s="364"/>
      <c r="F48" s="364"/>
      <c r="G48" s="364"/>
      <c r="H48" s="364"/>
      <c r="I48" s="364"/>
      <c r="J48" s="364"/>
      <c r="K48" s="364"/>
      <c r="L48" s="364"/>
      <c r="M48" s="364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9" t="s">
        <v>20</v>
      </c>
      <c r="F57" s="379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15" ht="15" thickBot="1">
      <c r="B58" s="210"/>
      <c r="C58" s="157"/>
      <c r="D58" s="158" t="s">
        <v>50</v>
      </c>
      <c r="E58" s="355"/>
      <c r="F58" s="356"/>
      <c r="G58" s="151"/>
      <c r="H58" s="151"/>
      <c r="I58" s="151"/>
      <c r="J58" s="151"/>
      <c r="K58" s="151"/>
      <c r="L58" s="151"/>
      <c r="M58" s="151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hidden="1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15" ht="15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65" t="s">
        <v>84</v>
      </c>
      <c r="D68" s="366"/>
      <c r="E68" s="366"/>
      <c r="F68" s="366"/>
      <c r="G68" s="366"/>
      <c r="H68" s="366"/>
      <c r="I68" s="366"/>
      <c r="J68" s="366"/>
      <c r="K68" s="366"/>
      <c r="L68" s="366"/>
      <c r="M68" s="366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76"/>
      <c r="D69" s="376"/>
      <c r="E69" s="376"/>
      <c r="F69" s="376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3" t="s">
        <v>85</v>
      </c>
      <c r="F71" s="373"/>
      <c r="G71" s="373"/>
      <c r="H71" s="373"/>
      <c r="I71" s="373"/>
      <c r="J71" s="373"/>
      <c r="K71" s="373"/>
      <c r="L71" s="373"/>
      <c r="M71" s="373"/>
      <c r="N71" s="180"/>
      <c r="O71" s="211"/>
    </row>
    <row r="72" spans="2:15" ht="13.5" customHeight="1">
      <c r="B72" s="210"/>
      <c r="C72" s="268" t="s">
        <v>25</v>
      </c>
      <c r="D72" s="269"/>
      <c r="E72" s="357" t="s">
        <v>86</v>
      </c>
      <c r="F72" s="357"/>
      <c r="G72" s="357"/>
      <c r="H72" s="357"/>
      <c r="I72" s="357"/>
      <c r="J72" s="357"/>
      <c r="K72" s="357"/>
      <c r="L72" s="357"/>
      <c r="M72" s="357"/>
      <c r="N72" s="181"/>
      <c r="O72" s="211"/>
    </row>
    <row r="73" spans="2:15" ht="14.25">
      <c r="B73" s="210"/>
      <c r="C73" s="268" t="s">
        <v>53</v>
      </c>
      <c r="D73" s="269"/>
      <c r="E73" s="357" t="s">
        <v>87</v>
      </c>
      <c r="F73" s="358"/>
      <c r="G73" s="358"/>
      <c r="H73" s="358"/>
      <c r="I73" s="358"/>
      <c r="J73" s="358"/>
      <c r="K73" s="358"/>
      <c r="L73" s="358"/>
      <c r="M73" s="358"/>
      <c r="N73" s="179"/>
      <c r="O73" s="211"/>
    </row>
    <row r="74" spans="2:15" ht="14.25">
      <c r="B74" s="210"/>
      <c r="C74" s="367" t="s">
        <v>55</v>
      </c>
      <c r="D74" s="367"/>
      <c r="E74" s="357" t="s">
        <v>88</v>
      </c>
      <c r="F74" s="358"/>
      <c r="G74" s="358"/>
      <c r="H74" s="358"/>
      <c r="I74" s="358"/>
      <c r="J74" s="358"/>
      <c r="K74" s="358"/>
      <c r="L74" s="358"/>
      <c r="M74" s="358"/>
      <c r="N74" s="179"/>
      <c r="O74" s="211"/>
    </row>
    <row r="75" spans="2:15" ht="14.25" customHeight="1">
      <c r="B75" s="210"/>
      <c r="C75" s="371" t="s">
        <v>56</v>
      </c>
      <c r="D75" s="371"/>
      <c r="E75" s="357" t="s">
        <v>89</v>
      </c>
      <c r="F75" s="357"/>
      <c r="G75" s="357"/>
      <c r="H75" s="357"/>
      <c r="I75" s="357"/>
      <c r="J75" s="357"/>
      <c r="K75" s="357"/>
      <c r="L75" s="357"/>
      <c r="M75" s="357"/>
      <c r="N75" s="181"/>
      <c r="O75" s="211"/>
    </row>
    <row r="76" spans="2:15" ht="14.25">
      <c r="B76" s="210"/>
      <c r="C76" s="367" t="s">
        <v>57</v>
      </c>
      <c r="D76" s="367"/>
      <c r="E76" s="357"/>
      <c r="F76" s="358"/>
      <c r="G76" s="358"/>
      <c r="H76" s="358"/>
      <c r="I76" s="358"/>
      <c r="J76" s="358"/>
      <c r="K76" s="358"/>
      <c r="L76" s="358"/>
      <c r="M76" s="358"/>
      <c r="N76" s="179"/>
      <c r="O76" s="211"/>
    </row>
    <row r="77" spans="2:15" ht="15" customHeight="1">
      <c r="B77" s="210"/>
      <c r="C77" s="372" t="s">
        <v>26</v>
      </c>
      <c r="D77" s="372"/>
      <c r="E77" s="357" t="s">
        <v>90</v>
      </c>
      <c r="F77" s="358"/>
      <c r="G77" s="358"/>
      <c r="H77" s="358"/>
      <c r="I77" s="358"/>
      <c r="J77" s="358"/>
      <c r="K77" s="358"/>
      <c r="L77" s="358"/>
      <c r="M77" s="358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 t="s">
        <v>156</v>
      </c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40" t="s">
        <v>40</v>
      </c>
      <c r="D81" s="340"/>
      <c r="E81" s="339" t="s">
        <v>22</v>
      </c>
      <c r="F81" s="339"/>
      <c r="G81" s="261">
        <f>$G$57</f>
        <v>2015</v>
      </c>
      <c r="H81" s="262">
        <f>G81+1</f>
        <v>2016</v>
      </c>
      <c r="I81" s="262">
        <f>H81+1</f>
        <v>2017</v>
      </c>
      <c r="J81" s="262">
        <f>I81+1</f>
        <v>2018</v>
      </c>
      <c r="K81" s="262">
        <f>J81+1</f>
        <v>2019</v>
      </c>
      <c r="L81" s="262">
        <f>K81+1</f>
        <v>2020</v>
      </c>
      <c r="M81" s="263" t="s">
        <v>41</v>
      </c>
      <c r="N81" s="263" t="str">
        <f>CONCATENATE("Sum of Expenditures Prior to ",G$19)</f>
        <v>Sum of Expenditures Prior to 2015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43" t="s">
        <v>55</v>
      </c>
      <c r="D85" s="344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41" t="s">
        <v>56</v>
      </c>
      <c r="D86" s="342"/>
      <c r="E86" s="153" t="s">
        <v>165</v>
      </c>
      <c r="F86" s="154"/>
      <c r="G86" s="155"/>
      <c r="H86" s="151">
        <v>855686</v>
      </c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43" t="s">
        <v>57</v>
      </c>
      <c r="D87" s="344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45" t="s">
        <v>26</v>
      </c>
      <c r="D88" s="346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40" t="s">
        <v>40</v>
      </c>
      <c r="D92" s="340"/>
      <c r="E92" s="339" t="s">
        <v>22</v>
      </c>
      <c r="F92" s="339"/>
      <c r="G92" s="261">
        <f>$G$57</f>
        <v>2015</v>
      </c>
      <c r="H92" s="262">
        <f>G92+1</f>
        <v>2016</v>
      </c>
      <c r="I92" s="262">
        <f>H92+1</f>
        <v>2017</v>
      </c>
      <c r="J92" s="262">
        <f>I92+1</f>
        <v>2018</v>
      </c>
      <c r="K92" s="262">
        <f>J92+1</f>
        <v>2019</v>
      </c>
      <c r="L92" s="262">
        <f>K92+1</f>
        <v>2020</v>
      </c>
      <c r="M92" s="263" t="s">
        <v>41</v>
      </c>
      <c r="N92" s="263" t="str">
        <f>CONCATENATE("Sum of Expenditures Prior to ",G$19)</f>
        <v>Sum of Expenditures Prior to 2015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43" t="s">
        <v>55</v>
      </c>
      <c r="D96" s="344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41" t="s">
        <v>56</v>
      </c>
      <c r="D97" s="342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43" t="s">
        <v>57</v>
      </c>
      <c r="D98" s="344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45" t="s">
        <v>26</v>
      </c>
      <c r="D99" s="346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hidden="1" thickBot="1">
      <c r="B103" s="210"/>
      <c r="C103" s="340" t="s">
        <v>40</v>
      </c>
      <c r="D103" s="340"/>
      <c r="E103" s="339" t="s">
        <v>22</v>
      </c>
      <c r="F103" s="339"/>
      <c r="G103" s="261">
        <f>$G$57</f>
        <v>2015</v>
      </c>
      <c r="H103" s="262">
        <f>G103+1</f>
        <v>2016</v>
      </c>
      <c r="I103" s="262">
        <f>H103+1</f>
        <v>2017</v>
      </c>
      <c r="J103" s="262">
        <f>I103+1</f>
        <v>2018</v>
      </c>
      <c r="K103" s="262"/>
      <c r="L103" s="262"/>
      <c r="M103" s="263" t="s">
        <v>41</v>
      </c>
      <c r="N103" s="263" t="str">
        <f>CONCATENATE("Sum of Expenditures Prior to ",G$19)</f>
        <v>Sum of Expenditures Prior to 2015</v>
      </c>
      <c r="O103" s="211"/>
    </row>
    <row r="104" spans="2:15" ht="1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hidden="1" thickBot="1">
      <c r="B107" s="210"/>
      <c r="C107" s="343" t="s">
        <v>55</v>
      </c>
      <c r="D107" s="344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hidden="1" thickBot="1">
      <c r="B108" s="210"/>
      <c r="C108" s="341" t="s">
        <v>56</v>
      </c>
      <c r="D108" s="342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hidden="1" thickBot="1">
      <c r="B109" s="210"/>
      <c r="C109" s="343" t="s">
        <v>57</v>
      </c>
      <c r="D109" s="344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hidden="1" thickBot="1">
      <c r="B110" s="210"/>
      <c r="C110" s="345" t="s">
        <v>26</v>
      </c>
      <c r="D110" s="346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hidden="1" thickBot="1">
      <c r="B114" s="210"/>
      <c r="C114" s="340" t="s">
        <v>40</v>
      </c>
      <c r="D114" s="340"/>
      <c r="E114" s="339" t="s">
        <v>22</v>
      </c>
      <c r="F114" s="339"/>
      <c r="G114" s="280">
        <f>$G$57</f>
        <v>2015</v>
      </c>
      <c r="H114" s="281">
        <f>G114+1</f>
        <v>2016</v>
      </c>
      <c r="I114" s="281">
        <f>H114+1</f>
        <v>2017</v>
      </c>
      <c r="J114" s="281">
        <f>I114+1</f>
        <v>2018</v>
      </c>
      <c r="K114" s="281"/>
      <c r="L114" s="281"/>
      <c r="M114" s="282" t="s">
        <v>41</v>
      </c>
      <c r="N114" s="263" t="str">
        <f>CONCATENATE("Sum of Expenditures Prior to ",G$19)</f>
        <v>Sum of Expenditures Prior to 2015</v>
      </c>
      <c r="O114" s="211"/>
    </row>
    <row r="115" spans="2:15" ht="1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hidden="1" thickBot="1">
      <c r="B118" s="210"/>
      <c r="C118" s="349" t="s">
        <v>55</v>
      </c>
      <c r="D118" s="350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hidden="1" thickBot="1">
      <c r="B119" s="210"/>
      <c r="C119" s="347" t="s">
        <v>56</v>
      </c>
      <c r="D119" s="348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hidden="1" thickBot="1">
      <c r="B120" s="210"/>
      <c r="C120" s="349" t="s">
        <v>57</v>
      </c>
      <c r="D120" s="350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hidden="1" thickBot="1">
      <c r="B121" s="210"/>
      <c r="C121" s="351" t="s">
        <v>26</v>
      </c>
      <c r="D121" s="352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hidden="1" thickBot="1">
      <c r="B125" s="210"/>
      <c r="C125" s="340" t="s">
        <v>40</v>
      </c>
      <c r="D125" s="340"/>
      <c r="E125" s="339" t="s">
        <v>22</v>
      </c>
      <c r="F125" s="339"/>
      <c r="G125" s="280">
        <f>$G$57</f>
        <v>2015</v>
      </c>
      <c r="H125" s="281">
        <f>G125+1</f>
        <v>2016</v>
      </c>
      <c r="I125" s="281">
        <f>H125+1</f>
        <v>2017</v>
      </c>
      <c r="J125" s="281">
        <f>I125+1</f>
        <v>2018</v>
      </c>
      <c r="K125" s="281"/>
      <c r="L125" s="281"/>
      <c r="M125" s="282" t="s">
        <v>41</v>
      </c>
      <c r="N125" s="263" t="str">
        <f>CONCATENATE("Sum of Expenditures Prior to ",G$19)</f>
        <v>Sum of Expenditures Prior to 2015</v>
      </c>
      <c r="O125" s="211"/>
    </row>
    <row r="126" spans="2:15" ht="1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hidden="1" thickBot="1">
      <c r="B129" s="210"/>
      <c r="C129" s="349" t="s">
        <v>55</v>
      </c>
      <c r="D129" s="350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hidden="1" thickBot="1">
      <c r="B130" s="210"/>
      <c r="C130" s="347" t="s">
        <v>56</v>
      </c>
      <c r="D130" s="348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hidden="1" thickBot="1">
      <c r="B131" s="210"/>
      <c r="C131" s="349" t="s">
        <v>57</v>
      </c>
      <c r="D131" s="350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hidden="1" thickBot="1">
      <c r="B132" s="210"/>
      <c r="C132" s="351" t="s">
        <v>26</v>
      </c>
      <c r="D132" s="352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hidden="1" thickBot="1">
      <c r="B136" s="210"/>
      <c r="C136" s="340" t="s">
        <v>40</v>
      </c>
      <c r="D136" s="340"/>
      <c r="E136" s="339" t="s">
        <v>22</v>
      </c>
      <c r="F136" s="339"/>
      <c r="G136" s="280">
        <f>$G$57</f>
        <v>2015</v>
      </c>
      <c r="H136" s="281">
        <f>G136+1</f>
        <v>2016</v>
      </c>
      <c r="I136" s="281">
        <f>H136+1</f>
        <v>2017</v>
      </c>
      <c r="J136" s="281">
        <f>I136+1</f>
        <v>2018</v>
      </c>
      <c r="K136" s="281"/>
      <c r="L136" s="281"/>
      <c r="M136" s="282" t="s">
        <v>41</v>
      </c>
      <c r="N136" s="263" t="str">
        <f>CONCATENATE("Sum of Expenditures Prior to ",G$19)</f>
        <v>Sum of Expenditures Prior to 2015</v>
      </c>
      <c r="O136" s="211"/>
    </row>
    <row r="137" spans="2:15" ht="1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hidden="1" thickBot="1">
      <c r="B140" s="210"/>
      <c r="C140" s="349" t="s">
        <v>55</v>
      </c>
      <c r="D140" s="350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hidden="1" thickBot="1">
      <c r="B141" s="210"/>
      <c r="C141" s="347" t="s">
        <v>56</v>
      </c>
      <c r="D141" s="348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hidden="1" thickBot="1">
      <c r="B142" s="210"/>
      <c r="C142" s="349" t="s">
        <v>57</v>
      </c>
      <c r="D142" s="350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hidden="1" thickBot="1">
      <c r="B143" s="210"/>
      <c r="C143" s="351" t="s">
        <v>26</v>
      </c>
      <c r="D143" s="352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358" t="s">
        <v>100</v>
      </c>
      <c r="D148" s="358"/>
      <c r="E148" s="358"/>
      <c r="F148" s="358"/>
      <c r="G148" s="358"/>
      <c r="H148" s="358"/>
      <c r="I148" s="358"/>
      <c r="J148" s="358"/>
      <c r="K148" s="358"/>
      <c r="L148" s="358"/>
      <c r="M148" s="358"/>
      <c r="N148" s="179"/>
      <c r="O148" s="224"/>
      <c r="P148" s="225"/>
      <c r="Q148" s="225"/>
    </row>
    <row r="149" spans="2:17" ht="12.75" customHeight="1">
      <c r="B149" s="210"/>
      <c r="C149" s="358" t="s">
        <v>132</v>
      </c>
      <c r="D149" s="358"/>
      <c r="E149" s="358"/>
      <c r="F149" s="358"/>
      <c r="G149" s="358"/>
      <c r="H149" s="358"/>
      <c r="I149" s="358"/>
      <c r="J149" s="358"/>
      <c r="K149" s="358"/>
      <c r="L149" s="358"/>
      <c r="M149" s="358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70" t="s">
        <v>18</v>
      </c>
      <c r="D155" s="370" t="s">
        <v>39</v>
      </c>
      <c r="E155" s="380" t="s">
        <v>23</v>
      </c>
      <c r="F155" s="380"/>
      <c r="G155" s="283">
        <f>G81</f>
        <v>2015</v>
      </c>
      <c r="H155" s="284">
        <f>IF(OR(G19=2013,G19=2015,G19=2017,G19=2019),G19+1,"NA")</f>
        <v>2016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39"/>
      <c r="D156" s="339"/>
      <c r="E156" s="381"/>
      <c r="F156" s="381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 t="s">
        <v>156</v>
      </c>
      <c r="D157" s="160" t="s">
        <v>50</v>
      </c>
      <c r="E157" s="153" t="s">
        <v>166</v>
      </c>
      <c r="F157" s="154"/>
      <c r="G157" s="163"/>
      <c r="H157" s="337">
        <v>855686</v>
      </c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44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83" t="s">
        <v>147</v>
      </c>
      <c r="G171" s="384"/>
      <c r="H171" s="384"/>
      <c r="I171" s="384"/>
      <c r="J171" s="384"/>
      <c r="K171" s="384"/>
      <c r="L171" s="384"/>
      <c r="M171" s="384"/>
      <c r="N171" s="385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58" t="s">
        <v>153</v>
      </c>
      <c r="D173" s="358"/>
      <c r="E173" s="358"/>
      <c r="F173" s="358"/>
      <c r="G173" s="358"/>
      <c r="H173" s="358"/>
      <c r="I173" s="358"/>
      <c r="J173" s="358"/>
      <c r="K173" s="358"/>
      <c r="L173" s="358"/>
      <c r="M173" s="358"/>
      <c r="N173" s="179"/>
      <c r="O173" s="224"/>
    </row>
    <row r="174" spans="2:15" ht="34.5" customHeight="1" thickBot="1">
      <c r="B174" s="210"/>
      <c r="C174" s="386" t="s">
        <v>167</v>
      </c>
      <c r="D174" s="387"/>
      <c r="E174" s="387"/>
      <c r="F174" s="387"/>
      <c r="G174" s="387"/>
      <c r="H174" s="387"/>
      <c r="I174" s="387"/>
      <c r="J174" s="387"/>
      <c r="K174" s="387"/>
      <c r="L174" s="387"/>
      <c r="M174" s="387"/>
      <c r="N174" s="388"/>
      <c r="O174" s="224"/>
    </row>
    <row r="175" spans="2:15" ht="34.5" customHeight="1" thickBot="1">
      <c r="B175" s="210"/>
      <c r="C175" s="389" t="s">
        <v>123</v>
      </c>
      <c r="D175" s="390"/>
      <c r="E175" s="390"/>
      <c r="F175" s="390"/>
      <c r="G175" s="390"/>
      <c r="H175" s="390"/>
      <c r="I175" s="390"/>
      <c r="J175" s="390"/>
      <c r="K175" s="390"/>
      <c r="L175" s="390"/>
      <c r="M175" s="390"/>
      <c r="N175" s="391"/>
      <c r="O175" s="224"/>
    </row>
    <row r="176" spans="2:15" ht="34.5" customHeight="1" thickBot="1">
      <c r="B176" s="210"/>
      <c r="C176" s="389" t="s">
        <v>123</v>
      </c>
      <c r="D176" s="390"/>
      <c r="E176" s="390"/>
      <c r="F176" s="390"/>
      <c r="G176" s="390"/>
      <c r="H176" s="390"/>
      <c r="I176" s="390"/>
      <c r="J176" s="390"/>
      <c r="K176" s="390"/>
      <c r="L176" s="390"/>
      <c r="M176" s="390"/>
      <c r="N176" s="391"/>
      <c r="O176" s="224"/>
    </row>
    <row r="177" spans="2:15" ht="34.5" customHeight="1" thickBot="1">
      <c r="B177" s="210"/>
      <c r="C177" s="389" t="s">
        <v>123</v>
      </c>
      <c r="D177" s="390"/>
      <c r="E177" s="390"/>
      <c r="F177" s="390"/>
      <c r="G177" s="390"/>
      <c r="H177" s="390"/>
      <c r="I177" s="390"/>
      <c r="J177" s="390"/>
      <c r="K177" s="390"/>
      <c r="L177" s="390"/>
      <c r="M177" s="390"/>
      <c r="N177" s="391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358" t="s">
        <v>154</v>
      </c>
      <c r="D179" s="358"/>
      <c r="E179" s="358"/>
      <c r="F179" s="358"/>
      <c r="G179" s="358"/>
      <c r="H179" s="358"/>
      <c r="I179" s="358"/>
      <c r="J179" s="358"/>
      <c r="K179" s="358"/>
      <c r="L179" s="358"/>
      <c r="M179" s="358"/>
      <c r="N179" s="116"/>
      <c r="O179" s="211"/>
    </row>
    <row r="180" spans="2:15" ht="15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.5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not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/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382"/>
      <c r="D202" s="382"/>
      <c r="E202" s="382"/>
      <c r="F202" s="382"/>
      <c r="G202" s="382"/>
      <c r="H202" s="382"/>
      <c r="I202" s="382"/>
      <c r="J202" s="382"/>
      <c r="K202" s="382"/>
      <c r="L202" s="382"/>
      <c r="M202" s="382"/>
      <c r="N202" s="382"/>
      <c r="O202" s="382"/>
      <c r="P202" s="382"/>
      <c r="Q202" s="382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>
        <f>G29</f>
        <v>0</v>
      </c>
      <c r="D204" s="227" t="s">
        <v>43</v>
      </c>
      <c r="E204" s="228" t="str">
        <f>IF(D52="Y",CONCATENATE(F52," in fund balance is being used to cover indicated expenditures.  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H29</f>
        <v>0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C202:Q202"/>
    <mergeCell ref="F171:N171"/>
    <mergeCell ref="C174:N174"/>
    <mergeCell ref="C179:M179"/>
    <mergeCell ref="C175:N175"/>
    <mergeCell ref="C176:N176"/>
    <mergeCell ref="C177:N177"/>
    <mergeCell ref="C173:M17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9"/>
  <sheetViews>
    <sheetView showGridLines="0" tabSelected="1" zoomScale="90" zoomScaleNormal="90" workbookViewId="0" topLeftCell="A1">
      <selection activeCell="H31" sqref="H31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20" t="s">
        <v>49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22" t="s">
        <v>31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1"/>
    </row>
    <row r="4" spans="1:20" ht="3" customHeight="1" thickBot="1" thickTop="1">
      <c r="A4" s="407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1"/>
    </row>
    <row r="5" spans="1:19" ht="13.5">
      <c r="A5" s="417" t="s">
        <v>7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6"/>
    </row>
    <row r="6" spans="1:20" ht="13.5">
      <c r="A6" s="413" t="s">
        <v>0</v>
      </c>
      <c r="B6" s="414"/>
      <c r="C6" s="412" t="str">
        <f>IF('2a.  Simple Form Data Entry'!G11="","   ",'2a.  Simple Form Data Entry'!G11)</f>
        <v>TI Appropriation PH Lease at Evergreen Medical Center</v>
      </c>
      <c r="D6" s="412"/>
      <c r="E6" s="412"/>
      <c r="F6" s="412"/>
      <c r="G6" s="412"/>
      <c r="H6" s="412"/>
      <c r="I6" s="412"/>
      <c r="J6" s="412"/>
      <c r="L6" s="293" t="s">
        <v>16</v>
      </c>
      <c r="M6" s="293"/>
      <c r="O6" s="72"/>
      <c r="Q6" s="72"/>
      <c r="R6" s="319" t="str">
        <f>IF('2a.  Simple Form Data Entry'!G17="","   ",'2a.  Simple Form Data Entry'!G17)</f>
        <v xml:space="preserve">   </v>
      </c>
      <c r="S6" s="71" t="s">
        <v>17</v>
      </c>
      <c r="T6" s="11"/>
    </row>
    <row r="7" spans="1:20" ht="13.5" customHeight="1">
      <c r="A7" s="418" t="s">
        <v>150</v>
      </c>
      <c r="B7" s="409"/>
      <c r="C7" s="419" t="str">
        <f>IF('2a.  Simple Form Data Entry'!G12="","   ",'2a.  Simple Form Data Entry'!G12)</f>
        <v>FMD Building Repair &amp; Replacement Fund</v>
      </c>
      <c r="D7" s="419"/>
      <c r="E7" s="419"/>
      <c r="F7" s="419"/>
      <c r="G7" s="419"/>
      <c r="H7" s="419"/>
      <c r="I7" s="419"/>
      <c r="J7" s="419"/>
      <c r="L7" s="102" t="s">
        <v>27</v>
      </c>
      <c r="M7" s="102"/>
      <c r="P7" s="73"/>
      <c r="Q7" s="73"/>
      <c r="R7" s="320" t="str">
        <f>'2a.  Simple Form Data Entry'!G18</f>
        <v>NA</v>
      </c>
      <c r="S7" s="54"/>
      <c r="T7" s="11"/>
    </row>
    <row r="8" spans="1:24" ht="13.5" customHeight="1">
      <c r="A8" s="410" t="s">
        <v>2</v>
      </c>
      <c r="B8" s="411"/>
      <c r="C8" s="292" t="str">
        <f>IF('2a.  Simple Form Data Entry'!G15="","   ",'2a.  Simple Form Data Entry'!G15)</f>
        <v>Carolyn Mock/Leo Griffen</v>
      </c>
      <c r="E8" s="292"/>
      <c r="F8" s="411" t="s">
        <v>8</v>
      </c>
      <c r="G8" s="411"/>
      <c r="H8" s="329" t="str">
        <f>IF('2a.  Simple Form Data Entry'!G15=""," ",'2a.  Simple Form Data Entry'!G16)</f>
        <v>7/5/16</v>
      </c>
      <c r="I8" s="292"/>
      <c r="J8" s="292"/>
      <c r="L8" s="409" t="s">
        <v>10</v>
      </c>
      <c r="M8" s="409"/>
      <c r="N8" s="409"/>
      <c r="O8" s="409"/>
      <c r="P8" s="74"/>
      <c r="Q8" s="74"/>
      <c r="R8" s="292" t="str">
        <f>IF('2a.  Simple Form Data Entry'!G13="","   ",'2a.  Simple Form Data Entry'!G13)</f>
        <v>Tenant Improvement Appropriation</v>
      </c>
      <c r="S8" s="328"/>
      <c r="T8" s="292"/>
      <c r="U8" s="292"/>
      <c r="V8" s="292"/>
      <c r="W8" s="292"/>
      <c r="X8" s="292"/>
    </row>
    <row r="9" spans="1:24" ht="13.5" customHeight="1">
      <c r="A9" s="410" t="s">
        <v>3</v>
      </c>
      <c r="B9" s="411"/>
      <c r="C9" s="295" t="s">
        <v>171</v>
      </c>
      <c r="D9" s="292"/>
      <c r="E9" s="292"/>
      <c r="F9" s="411" t="s">
        <v>13</v>
      </c>
      <c r="G9" s="411"/>
      <c r="H9" s="338" t="s">
        <v>172</v>
      </c>
      <c r="I9" s="292"/>
      <c r="J9" s="292"/>
      <c r="L9" s="409" t="s">
        <v>9</v>
      </c>
      <c r="M9" s="409"/>
      <c r="N9" s="409"/>
      <c r="O9" s="409"/>
      <c r="P9" s="55"/>
      <c r="Q9" s="55"/>
      <c r="R9" s="292" t="str">
        <f>IF('2a.  Simple Form Data Entry'!G14="","   ",'2a.  Simple Form Data Entry'!G14)</f>
        <v>Stand Alone</v>
      </c>
      <c r="S9" s="328"/>
      <c r="T9" s="292"/>
      <c r="U9" s="292"/>
      <c r="V9" s="292"/>
      <c r="W9" s="292"/>
      <c r="X9" s="292"/>
    </row>
    <row r="10" spans="1:20" ht="12.75">
      <c r="A10" s="330" t="s">
        <v>149</v>
      </c>
      <c r="B10" s="331"/>
      <c r="C10" s="456" t="str">
        <f>IF('2a.  Simple Form Data Entry'!G10=""," ",'2a.  Simple Form Data Entry'!G10)</f>
        <v xml:space="preserve">Appropriation for Tenant Improvements - Public Health Lease at Evergreen Medical Center 13030 121st Way NE, Kirkland </v>
      </c>
      <c r="D10" s="456"/>
      <c r="E10" s="456"/>
      <c r="F10" s="456"/>
      <c r="G10" s="456"/>
      <c r="H10" s="456"/>
      <c r="I10" s="456"/>
      <c r="J10" s="456"/>
      <c r="K10" s="456"/>
      <c r="L10" s="456"/>
      <c r="M10" s="456"/>
      <c r="N10" s="456"/>
      <c r="O10" s="456"/>
      <c r="P10" s="456"/>
      <c r="Q10" s="456"/>
      <c r="R10" s="456"/>
      <c r="S10" s="457"/>
      <c r="T10" s="11"/>
    </row>
    <row r="11" spans="1:20" ht="13.5" thickBot="1">
      <c r="A11" s="332"/>
      <c r="B11" s="333"/>
      <c r="C11" s="458"/>
      <c r="D11" s="458"/>
      <c r="E11" s="458"/>
      <c r="F11" s="458"/>
      <c r="G11" s="458"/>
      <c r="H11" s="458"/>
      <c r="I11" s="458"/>
      <c r="J11" s="458"/>
      <c r="K11" s="458"/>
      <c r="L11" s="458"/>
      <c r="M11" s="458"/>
      <c r="N11" s="458"/>
      <c r="O11" s="458"/>
      <c r="P11" s="458"/>
      <c r="Q11" s="458"/>
      <c r="R11" s="458"/>
      <c r="S11" s="459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22" t="s">
        <v>14</v>
      </c>
      <c r="B13" s="422"/>
      <c r="C13" s="422"/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422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23" t="s">
        <v>32</v>
      </c>
      <c r="B15" s="423"/>
      <c r="C15" s="423"/>
      <c r="D15" s="423"/>
      <c r="E15" s="423"/>
      <c r="F15" s="423"/>
      <c r="G15" s="423"/>
      <c r="H15" s="423"/>
      <c r="I15" s="423"/>
      <c r="J15" s="423"/>
      <c r="K15" s="423"/>
      <c r="L15" s="423"/>
      <c r="M15" s="423"/>
      <c r="N15" s="423"/>
      <c r="O15" s="423"/>
      <c r="P15" s="423"/>
      <c r="Q15" s="423"/>
      <c r="R15" s="423"/>
      <c r="S15" s="423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27" t="s">
        <v>143</v>
      </c>
      <c r="B17" s="427"/>
      <c r="C17" s="427"/>
      <c r="D17" s="427"/>
      <c r="E17" s="424" t="str">
        <f>IF('2a.  Simple Form Data Entry'!G39="N","NA",'2a.  Simple Form Data Entry'!G40)</f>
        <v>NA</v>
      </c>
      <c r="F17" s="425"/>
      <c r="G17" s="426"/>
      <c r="H17" s="463" t="s">
        <v>151</v>
      </c>
      <c r="I17" s="464"/>
      <c r="J17" s="464"/>
      <c r="K17" s="464"/>
      <c r="L17" s="464"/>
      <c r="M17" s="464"/>
      <c r="N17" s="310"/>
      <c r="O17" s="460" t="str">
        <f>IF('2a.  Simple Form Data Entry'!G39="N","NA",'2a.  Simple Form Data Entry'!G41)</f>
        <v>NA</v>
      </c>
      <c r="P17" s="461"/>
      <c r="Q17" s="461"/>
      <c r="R17" s="461"/>
      <c r="S17" s="462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23" t="s">
        <v>33</v>
      </c>
      <c r="B19" s="423"/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3"/>
      <c r="N19" s="423"/>
      <c r="O19" s="423"/>
      <c r="P19" s="423"/>
      <c r="Q19" s="423"/>
      <c r="R19" s="423"/>
      <c r="S19" s="423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.5" thickBot="1">
      <c r="A23" s="10" t="s">
        <v>144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2015</v>
      </c>
      <c r="J24" s="95">
        <f>'2a.  Simple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117</v>
      </c>
      <c r="T24" s="11"/>
    </row>
    <row r="25" spans="1:20" ht="13.5">
      <c r="A25" s="88" t="s">
        <v>170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 xml:space="preserve">   </v>
      </c>
      <c r="E25" s="89" t="s">
        <v>169</v>
      </c>
      <c r="F25" s="177">
        <v>3951</v>
      </c>
      <c r="G25" s="90">
        <v>1129964</v>
      </c>
      <c r="H25" s="196" t="s">
        <v>168</v>
      </c>
      <c r="I25" s="80">
        <f>'2a.  Simple Form Data Entry'!N58</f>
        <v>0</v>
      </c>
      <c r="J25" s="80">
        <f>'2a.  Simple Form Data Entry'!G58</f>
        <v>0</v>
      </c>
      <c r="K25" s="80">
        <f>'2a.  Simple Form Data Entry'!H58</f>
        <v>0</v>
      </c>
      <c r="L25" s="80">
        <v>855686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Entry'!C59="","   ",'2a.  Simple Form Data Entry'!C59)</f>
        <v xml:space="preserve">   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 xml:space="preserve">   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 xml:space="preserve">   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 xml:space="preserve">   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 xml:space="preserve">   </v>
      </c>
      <c r="I26" s="80">
        <f>'2a.  Simple Form Data Entry'!N59</f>
        <v>0</v>
      </c>
      <c r="J26" s="77">
        <f>'2a.  Simple Form Data Entry'!G59</f>
        <v>0</v>
      </c>
      <c r="K26" s="77">
        <f>'2a.  Simple Form Data Entry'!H59</f>
        <v>0</v>
      </c>
      <c r="L26" s="80">
        <f aca="true" t="shared" si="2" ref="L26:L30">J26+K26</f>
        <v>0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8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>L25</f>
        <v>855686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145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2015</v>
      </c>
      <c r="J34" s="95">
        <f>'2a.  Simple Form Data Entry'!G19</f>
        <v>2015</v>
      </c>
      <c r="K34" s="96">
        <f>J34+1</f>
        <v>2016</v>
      </c>
      <c r="L34" s="96" t="str">
        <f>CONCATENATE(J34," / ",K34)</f>
        <v>2015 / 2016</v>
      </c>
      <c r="M34" s="96">
        <f>K34+1</f>
        <v>2017</v>
      </c>
      <c r="N34" s="96">
        <f>M34+1</f>
        <v>2018</v>
      </c>
      <c r="O34" s="96" t="str">
        <f>CONCATENATE(M34," / ",N34)</f>
        <v>2017 / 2018</v>
      </c>
      <c r="P34" s="96">
        <f>N34+1</f>
        <v>2019</v>
      </c>
      <c r="Q34" s="96">
        <f>P34+1</f>
        <v>2020</v>
      </c>
      <c r="R34" s="96" t="str">
        <f>CONCATENATE(P34," / ",Q34)</f>
        <v>2019 / 2020</v>
      </c>
      <c r="S34" s="97" t="s">
        <v>117</v>
      </c>
      <c r="T34" s="12"/>
    </row>
    <row r="35" spans="1:20" ht="13.5">
      <c r="A35" s="449" t="str">
        <f>IF('2a.  Simple Form Data Entry'!E80="","   ",'2a.  Simple Form Data Entry'!E80)</f>
        <v>FMD Building Repair &amp; Replacement Fund</v>
      </c>
      <c r="B35" s="450"/>
      <c r="C35" s="451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A60500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0605</v>
      </c>
      <c r="F35" s="177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3951</v>
      </c>
      <c r="G35" s="79" t="str">
        <f>IF('2a.  Simple Form Data Entry'!I80="","   ",'2a.  Simple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Entry'!E82="","  ",'2a.  Simple Form Data Entry'!E82)</f>
        <v xml:space="preserve">  </v>
      </c>
      <c r="I36" s="80">
        <f>'2a.  Simple Form Data Entry'!N82</f>
        <v>0</v>
      </c>
      <c r="J36" s="80">
        <f>'2a.  Simple Form Data Entry'!G82</f>
        <v>0</v>
      </c>
      <c r="K36" s="80">
        <f>'2a.  Simple Form Data Entry'!H82</f>
        <v>0</v>
      </c>
      <c r="L36" s="80">
        <f>J36+K36</f>
        <v>0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Entry'!E84="","  ",'2a.  Simple Form Data Entry'!E84)</f>
        <v xml:space="preserve">  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0</v>
      </c>
      <c r="L38" s="80">
        <f t="shared" si="7"/>
        <v>0</v>
      </c>
      <c r="M38" s="80">
        <f>'2a.  Simple Form Data Entry'!I84</f>
        <v>0</v>
      </c>
      <c r="N38" s="80">
        <f>'2a.  Simple Form Data Entry'!J84</f>
        <v>0</v>
      </c>
      <c r="O38" s="80">
        <f t="shared" si="5"/>
        <v>0</v>
      </c>
      <c r="P38" s="80">
        <f>'2a.  Simple Form Data Entry'!K84</f>
        <v>0</v>
      </c>
      <c r="Q38" s="80">
        <f>'2a.  Simple Form Data Entry'!L84</f>
        <v>0</v>
      </c>
      <c r="R38" s="80">
        <f t="shared" si="6"/>
        <v>0</v>
      </c>
      <c r="S38" s="83">
        <f>'2a.  Simple Form Data Entry'!M84</f>
        <v>0</v>
      </c>
      <c r="T38" s="12"/>
    </row>
    <row r="39" spans="1:20" ht="13.5" customHeight="1">
      <c r="A39" s="16"/>
      <c r="B39" s="405" t="s">
        <v>55</v>
      </c>
      <c r="C39" s="406"/>
      <c r="D39" s="45"/>
      <c r="E39" s="45"/>
      <c r="F39" s="45"/>
      <c r="G39" s="45"/>
      <c r="H39" s="200" t="str">
        <f>IF('2a.  Simple Form Data Entry'!E85="","  ",'2a.  Simple Form Data Entry'!E85)</f>
        <v xml:space="preserve">  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0</v>
      </c>
      <c r="L39" s="80">
        <f t="shared" si="7"/>
        <v>0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392" t="s">
        <v>56</v>
      </c>
      <c r="C40" s="393"/>
      <c r="D40" s="45"/>
      <c r="E40" s="45"/>
      <c r="F40" s="45"/>
      <c r="G40" s="45"/>
      <c r="H40" s="200" t="str">
        <f>IF('2a.  Simple Form Data Entry'!E86="","  ",'2a.  Simple Form Data Entry'!E86)</f>
        <v>TI's $1,087,846 less Tenant Allowance of $232,160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855686</v>
      </c>
      <c r="L40" s="80">
        <f t="shared" si="7"/>
        <v>855686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405" t="s">
        <v>57</v>
      </c>
      <c r="C41" s="406"/>
      <c r="D41" s="45"/>
      <c r="E41" s="45"/>
      <c r="F41" s="45"/>
      <c r="G41" s="45"/>
      <c r="H41" s="200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394" t="s">
        <v>26</v>
      </c>
      <c r="C42" s="395"/>
      <c r="D42" s="45"/>
      <c r="E42" s="45"/>
      <c r="F42" s="45"/>
      <c r="G42" s="45"/>
      <c r="H42" s="200" t="str">
        <f>IF('2a.  Simple Form Data Entry'!E88="","  ",'2a.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855686</v>
      </c>
      <c r="L43" s="63">
        <f t="shared" si="7"/>
        <v>855686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396" t="str">
        <f>IF('2a.  Simple Form Data Entry'!E91="","   ",'2a.  Simple Form Data Entry'!E91)</f>
        <v xml:space="preserve">   </v>
      </c>
      <c r="B45" s="397"/>
      <c r="C45" s="398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405" t="s">
        <v>55</v>
      </c>
      <c r="C49" s="406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392" t="s">
        <v>56</v>
      </c>
      <c r="C50" s="393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405" t="s">
        <v>57</v>
      </c>
      <c r="C51" s="406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394" t="s">
        <v>26</v>
      </c>
      <c r="C52" s="395"/>
      <c r="D52" s="45"/>
      <c r="E52" s="45"/>
      <c r="F52" s="45"/>
      <c r="G52" s="45"/>
      <c r="H52" s="200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 hidden="1">
      <c r="A55" s="396" t="str">
        <f>IF('2a.  Simple Form Data Entry'!E102="","   ",'2a.  Simple Form Data Entry'!E102)</f>
        <v xml:space="preserve">   </v>
      </c>
      <c r="B55" s="397"/>
      <c r="C55" s="398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405" t="s">
        <v>55</v>
      </c>
      <c r="C59" s="406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392" t="s">
        <v>56</v>
      </c>
      <c r="C60" s="393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405" t="s">
        <v>57</v>
      </c>
      <c r="C61" s="406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394" t="s">
        <v>26</v>
      </c>
      <c r="C62" s="395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>
      <c r="A65" s="396" t="str">
        <f>IF('2a.  Simple Form Data Entry'!E113="","   ",'2a.  Simple Form Data Entry'!E113)</f>
        <v xml:space="preserve">   </v>
      </c>
      <c r="B65" s="397"/>
      <c r="C65" s="398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405" t="s">
        <v>55</v>
      </c>
      <c r="C69" s="406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392" t="s">
        <v>56</v>
      </c>
      <c r="C70" s="393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405" t="s">
        <v>57</v>
      </c>
      <c r="C71" s="406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394" t="s">
        <v>26</v>
      </c>
      <c r="C72" s="395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>
      <c r="A75" s="396" t="str">
        <f>IF('2a.  Simple Form Data Entry'!E124="","   ",'2a.  Simple Form Data Entry'!E124)</f>
        <v xml:space="preserve">   </v>
      </c>
      <c r="B75" s="397"/>
      <c r="C75" s="398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>
      <c r="A79" s="19"/>
      <c r="B79" s="405" t="s">
        <v>55</v>
      </c>
      <c r="C79" s="406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>
      <c r="A80" s="19"/>
      <c r="B80" s="392" t="s">
        <v>56</v>
      </c>
      <c r="C80" s="393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>
      <c r="A81" s="19"/>
      <c r="B81" s="405" t="s">
        <v>57</v>
      </c>
      <c r="C81" s="406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>
      <c r="A82" s="19"/>
      <c r="B82" s="394" t="s">
        <v>26</v>
      </c>
      <c r="C82" s="395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>
      <c r="A85" s="396" t="str">
        <f>IF('2a.  Simple Form Data Entry'!E135="","   ",'2a.  Simple Form Data Entry'!E135)</f>
        <v xml:space="preserve">   </v>
      </c>
      <c r="B85" s="397"/>
      <c r="C85" s="398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>
      <c r="A89" s="19"/>
      <c r="B89" s="405" t="s">
        <v>55</v>
      </c>
      <c r="C89" s="406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>
      <c r="A90" s="19"/>
      <c r="B90" s="392" t="s">
        <v>56</v>
      </c>
      <c r="C90" s="393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>
      <c r="A91" s="19"/>
      <c r="B91" s="405" t="s">
        <v>57</v>
      </c>
      <c r="C91" s="406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>
      <c r="A92" s="19"/>
      <c r="B92" s="394" t="s">
        <v>26</v>
      </c>
      <c r="C92" s="395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855686</v>
      </c>
      <c r="L95" s="56">
        <f t="shared" si="10"/>
        <v>855686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21" t="s">
        <v>15</v>
      </c>
      <c r="B97" s="421"/>
      <c r="C97" s="421"/>
      <c r="D97" s="421"/>
      <c r="E97" s="421"/>
      <c r="F97" s="421"/>
      <c r="G97" s="421"/>
      <c r="H97" s="421"/>
      <c r="I97" s="421"/>
      <c r="J97" s="421"/>
      <c r="K97" s="421"/>
      <c r="L97" s="421"/>
      <c r="M97" s="421"/>
      <c r="N97" s="421"/>
      <c r="O97" s="421"/>
      <c r="P97" s="421"/>
      <c r="Q97" s="421"/>
      <c r="R97" s="421"/>
      <c r="S97" s="421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.7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399" t="s">
        <v>18</v>
      </c>
      <c r="B101" s="400"/>
      <c r="C101" s="401"/>
      <c r="D101" s="430" t="s">
        <v>19</v>
      </c>
      <c r="E101" s="430" t="s">
        <v>5</v>
      </c>
      <c r="F101" s="452" t="s">
        <v>104</v>
      </c>
      <c r="G101" s="430" t="s">
        <v>11</v>
      </c>
      <c r="H101" s="443" t="s">
        <v>23</v>
      </c>
      <c r="I101" s="315"/>
      <c r="J101" s="190">
        <f>'2a.  Simple Form Data Entry'!G19</f>
        <v>2015</v>
      </c>
      <c r="K101" s="286">
        <f>'2a.  Simple Form Data Entry'!H155</f>
        <v>2016</v>
      </c>
      <c r="L101" s="454" t="str">
        <f>CONCATENATE(L24," Appropriation Change")</f>
        <v>2015 / 2016 Appropriation Change</v>
      </c>
      <c r="P101" s="42"/>
      <c r="Q101" s="314"/>
      <c r="R101" s="436" t="s">
        <v>135</v>
      </c>
      <c r="S101" s="437"/>
      <c r="T101" s="42"/>
    </row>
    <row r="102" spans="1:20" ht="27.75" customHeight="1" thickBot="1">
      <c r="A102" s="402"/>
      <c r="B102" s="403"/>
      <c r="C102" s="404"/>
      <c r="D102" s="431"/>
      <c r="E102" s="431"/>
      <c r="F102" s="453"/>
      <c r="G102" s="431"/>
      <c r="H102" s="444"/>
      <c r="I102" s="316"/>
      <c r="J102" s="191" t="s">
        <v>24</v>
      </c>
      <c r="K102" s="287" t="str">
        <f>'2a.  Simple Form Data Entry'!H156</f>
        <v>Allocation Change</v>
      </c>
      <c r="L102" s="455"/>
      <c r="P102" s="42"/>
      <c r="Q102" s="314"/>
      <c r="R102" s="438"/>
      <c r="S102" s="439"/>
      <c r="T102" s="42"/>
    </row>
    <row r="103" spans="1:20" ht="47.25" customHeight="1">
      <c r="A103" s="99" t="str">
        <f>IF('2a.  Simple Form Data Entry'!C157="","   ",'2a.  Simple Form Data Entry'!C157)</f>
        <v>FMD Building Repair &amp; Replacement Fund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>A60500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>0605</v>
      </c>
      <c r="F103" s="177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>3951</v>
      </c>
      <c r="G103" s="90" t="str">
        <f>IF('2a.  Simple Form Data Entry'!C157="","   ",'2a.  Simple Form Data Entry'!D157)</f>
        <v xml:space="preserve"> </v>
      </c>
      <c r="H103" s="197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TI costs to be reimbursed from sale of Northshore Clinic</v>
      </c>
      <c r="I103" s="317"/>
      <c r="J103" s="100">
        <f>'2a.  Simple Form Data Entry'!G157</f>
        <v>0</v>
      </c>
      <c r="K103" s="100">
        <f>'2a.  Simple Form Data Entry'!H157</f>
        <v>855686</v>
      </c>
      <c r="L103" s="311">
        <f>J103+K103</f>
        <v>855686</v>
      </c>
      <c r="P103" s="42"/>
      <c r="Q103" s="304"/>
      <c r="R103" s="432">
        <f>'2a.  Simple Form Data Entry'!J157</f>
        <v>0</v>
      </c>
      <c r="S103" s="433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aca="true" t="shared" si="25" ref="L104:L109">J104+K104</f>
        <v>0</v>
      </c>
      <c r="P104" s="42"/>
      <c r="Q104" s="313"/>
      <c r="R104" s="434">
        <f>'2a.  Simple Form Data Entry'!J158</f>
        <v>0</v>
      </c>
      <c r="S104" s="435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434">
        <f>'2a.  Simple Form Data Entry'!J159</f>
        <v>0</v>
      </c>
      <c r="S105" s="435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434">
        <f>'2a.  Simple Form Data Entry'!J160</f>
        <v>0</v>
      </c>
      <c r="S106" s="435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434">
        <f>'2a.  Simple Form Data Entry'!J161</f>
        <v>0</v>
      </c>
      <c r="S107" s="435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434">
        <f>'2a.  Simple Form Data Entry'!J162</f>
        <v>0</v>
      </c>
      <c r="S108" s="435"/>
      <c r="T108" s="42"/>
    </row>
    <row r="109" spans="1:20" ht="14.25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855686</v>
      </c>
      <c r="L109" s="312">
        <f t="shared" si="25"/>
        <v>855686</v>
      </c>
      <c r="P109" s="42"/>
      <c r="Q109" s="305"/>
      <c r="R109" s="447">
        <f>SUM(R103:S107)</f>
        <v>0</v>
      </c>
      <c r="S109" s="448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140</v>
      </c>
      <c r="B112" s="445" t="str">
        <f>IF('2a.  Simple Form Data Entry'!G39="Y","See note 5 below.",'2a.  Simple Form Data Entry'!D43)</f>
        <v>An NPV analysis was not performed because there were no other viable alternativesto be considered.</v>
      </c>
      <c r="C112" s="445"/>
      <c r="D112" s="445"/>
      <c r="E112" s="445"/>
      <c r="F112" s="445"/>
      <c r="G112" s="445"/>
      <c r="H112" s="445"/>
      <c r="I112" s="445"/>
      <c r="J112" s="445"/>
      <c r="K112" s="445"/>
      <c r="L112" s="445"/>
      <c r="M112" s="445"/>
      <c r="N112" s="445"/>
      <c r="O112" s="445"/>
      <c r="P112" s="445"/>
      <c r="Q112" s="445"/>
      <c r="R112" s="445"/>
      <c r="S112" s="445"/>
      <c r="T112" s="5"/>
    </row>
    <row r="113" spans="1:20" ht="13.5">
      <c r="A113" s="68" t="s">
        <v>112</v>
      </c>
      <c r="B113" s="440" t="s">
        <v>148</v>
      </c>
      <c r="C113" s="440"/>
      <c r="D113" s="440"/>
      <c r="E113" s="440"/>
      <c r="F113" s="440"/>
      <c r="G113" s="440"/>
      <c r="H113" s="440"/>
      <c r="I113" s="440"/>
      <c r="J113" s="440"/>
      <c r="K113" s="440"/>
      <c r="L113" s="440"/>
      <c r="M113" s="440"/>
      <c r="N113" s="440"/>
      <c r="O113" s="440"/>
      <c r="P113" s="440"/>
      <c r="Q113" s="440"/>
      <c r="R113" s="440"/>
      <c r="S113" s="440"/>
      <c r="T113" s="5"/>
    </row>
    <row r="114" spans="1:20" ht="15" customHeight="1">
      <c r="A114" s="69" t="s">
        <v>52</v>
      </c>
      <c r="B114" s="441" t="s">
        <v>116</v>
      </c>
      <c r="C114" s="441"/>
      <c r="D114" s="441"/>
      <c r="E114" s="441"/>
      <c r="F114" s="441"/>
      <c r="G114" s="441"/>
      <c r="H114" s="441"/>
      <c r="I114" s="441"/>
      <c r="J114" s="441"/>
      <c r="K114" s="441"/>
      <c r="L114" s="441"/>
      <c r="M114" s="441"/>
      <c r="N114" s="441"/>
      <c r="O114" s="441"/>
      <c r="P114" s="441"/>
      <c r="Q114" s="441"/>
      <c r="R114" s="441"/>
      <c r="S114" s="441"/>
      <c r="T114" s="5"/>
    </row>
    <row r="115" spans="1:20" ht="13.5">
      <c r="A115" s="69" t="s">
        <v>113</v>
      </c>
      <c r="B115" s="442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42"/>
      <c r="D115" s="442"/>
      <c r="E115" s="442"/>
      <c r="F115" s="442"/>
      <c r="G115" s="442"/>
      <c r="H115" s="442"/>
      <c r="I115" s="442"/>
      <c r="J115" s="442"/>
      <c r="K115" s="442"/>
      <c r="L115" s="442"/>
      <c r="M115" s="442"/>
      <c r="N115" s="442"/>
      <c r="O115" s="442"/>
      <c r="P115" s="442"/>
      <c r="Q115" s="442"/>
      <c r="R115" s="442"/>
      <c r="S115" s="442"/>
      <c r="T115" s="5"/>
    </row>
    <row r="116" spans="1:20" ht="13.5" customHeight="1">
      <c r="A116" s="67" t="s">
        <v>114</v>
      </c>
      <c r="B116" s="429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 xml:space="preserve">The transaction is not backed by new revenue.    </v>
      </c>
      <c r="C116" s="429"/>
      <c r="D116" s="429"/>
      <c r="E116" s="429"/>
      <c r="F116" s="429"/>
      <c r="G116" s="429"/>
      <c r="H116" s="429"/>
      <c r="I116" s="429"/>
      <c r="J116" s="429"/>
      <c r="K116" s="429"/>
      <c r="L116" s="429"/>
      <c r="M116" s="429"/>
      <c r="N116" s="429"/>
      <c r="O116" s="429"/>
      <c r="P116" s="429"/>
      <c r="Q116" s="429"/>
      <c r="R116" s="429"/>
      <c r="S116" s="429"/>
      <c r="T116" s="5"/>
    </row>
    <row r="117" spans="1:20" ht="16.5" customHeight="1">
      <c r="A117" s="67" t="s">
        <v>118</v>
      </c>
      <c r="B117" s="428" t="s">
        <v>111</v>
      </c>
      <c r="C117" s="428"/>
      <c r="D117" s="428"/>
      <c r="E117" s="428"/>
      <c r="F117" s="428"/>
      <c r="G117" s="428"/>
      <c r="H117" s="428"/>
      <c r="I117" s="428"/>
      <c r="J117" s="428"/>
      <c r="K117" s="428"/>
      <c r="L117" s="428"/>
      <c r="M117" s="428"/>
      <c r="N117" s="428"/>
      <c r="O117" s="428"/>
      <c r="P117" s="428"/>
      <c r="Q117" s="428"/>
      <c r="R117" s="428"/>
      <c r="S117" s="428"/>
      <c r="T117" s="5"/>
    </row>
    <row r="118" spans="1:19" ht="14.25" customHeight="1">
      <c r="A118" s="67"/>
      <c r="B118" s="446" t="str">
        <f>'2a.  Simple Form Data Entry'!C174</f>
        <v>- Cost of tenant improvments to be reimbursed from sale of Northshore Clinic - see separate legislation for 1)  Northshore PH Sale and 2) Evergreen Medical Center Lease.</v>
      </c>
      <c r="C118" s="446"/>
      <c r="D118" s="446"/>
      <c r="E118" s="446"/>
      <c r="F118" s="446"/>
      <c r="G118" s="446"/>
      <c r="H118" s="446"/>
      <c r="I118" s="446"/>
      <c r="J118" s="446"/>
      <c r="K118" s="446"/>
      <c r="L118" s="446"/>
      <c r="M118" s="446"/>
      <c r="N118" s="446"/>
      <c r="O118" s="446"/>
      <c r="P118" s="446"/>
      <c r="Q118" s="446"/>
      <c r="R118" s="446"/>
      <c r="S118" s="446"/>
    </row>
    <row r="119" spans="1:19" ht="13.5">
      <c r="A119" s="67"/>
      <c r="B119" s="446" t="str">
        <f>'2a.  Simple Form Data Entry'!C175</f>
        <v xml:space="preserve">- </v>
      </c>
      <c r="C119" s="446"/>
      <c r="D119" s="446"/>
      <c r="E119" s="446"/>
      <c r="F119" s="446"/>
      <c r="G119" s="446"/>
      <c r="H119" s="446"/>
      <c r="I119" s="446"/>
      <c r="J119" s="446"/>
      <c r="K119" s="446"/>
      <c r="L119" s="446"/>
      <c r="M119" s="446"/>
      <c r="N119" s="446"/>
      <c r="O119" s="446"/>
      <c r="P119" s="446"/>
      <c r="Q119" s="446"/>
      <c r="R119" s="446"/>
      <c r="S119" s="446"/>
    </row>
    <row r="120" spans="1:19" ht="12.75" customHeight="1">
      <c r="A120" s="67"/>
      <c r="B120" s="446" t="str">
        <f>'2a.  Simple Form Data Entry'!C176</f>
        <v xml:space="preserve">- </v>
      </c>
      <c r="C120" s="446"/>
      <c r="D120" s="446"/>
      <c r="E120" s="446"/>
      <c r="F120" s="446"/>
      <c r="G120" s="446"/>
      <c r="H120" s="446"/>
      <c r="I120" s="446"/>
      <c r="J120" s="446"/>
      <c r="K120" s="446"/>
      <c r="L120" s="446"/>
      <c r="M120" s="446"/>
      <c r="N120" s="446"/>
      <c r="O120" s="446"/>
      <c r="P120" s="446"/>
      <c r="Q120" s="446"/>
      <c r="R120" s="446"/>
      <c r="S120" s="446"/>
    </row>
    <row r="121" spans="1:19" ht="15" customHeight="1">
      <c r="A121" s="67"/>
      <c r="B121" s="446" t="str">
        <f>'2a.  Simple Form Data Entry'!C177</f>
        <v xml:space="preserve">- </v>
      </c>
      <c r="C121" s="446"/>
      <c r="D121" s="446"/>
      <c r="E121" s="446"/>
      <c r="F121" s="446"/>
      <c r="G121" s="446"/>
      <c r="H121" s="446"/>
      <c r="I121" s="446"/>
      <c r="J121" s="446"/>
      <c r="K121" s="446"/>
      <c r="L121" s="446"/>
      <c r="M121" s="446"/>
      <c r="N121" s="446"/>
      <c r="O121" s="446"/>
      <c r="P121" s="446"/>
      <c r="Q121" s="446"/>
      <c r="R121" s="446"/>
      <c r="S121" s="446"/>
    </row>
    <row r="122" spans="1:20" ht="13.5">
      <c r="A122" s="67"/>
      <c r="B122" s="446"/>
      <c r="C122" s="446"/>
      <c r="D122" s="446"/>
      <c r="E122" s="446"/>
      <c r="F122" s="446"/>
      <c r="G122" s="446"/>
      <c r="H122" s="446"/>
      <c r="I122" s="446"/>
      <c r="J122" s="446"/>
      <c r="K122" s="446"/>
      <c r="L122" s="446"/>
      <c r="M122" s="446"/>
      <c r="N122" s="446"/>
      <c r="O122" s="446"/>
      <c r="P122" s="446"/>
      <c r="Q122" s="446"/>
      <c r="R122" s="446"/>
      <c r="S122" s="446"/>
      <c r="T122" s="5"/>
    </row>
    <row r="123" spans="1:19" ht="13.5">
      <c r="A123" s="67"/>
      <c r="B123" s="446"/>
      <c r="C123" s="446"/>
      <c r="D123" s="446"/>
      <c r="E123" s="446"/>
      <c r="F123" s="446"/>
      <c r="G123" s="446"/>
      <c r="H123" s="446"/>
      <c r="I123" s="446"/>
      <c r="J123" s="446"/>
      <c r="K123" s="446"/>
      <c r="L123" s="446"/>
      <c r="M123" s="446"/>
      <c r="N123" s="446"/>
      <c r="O123" s="446"/>
      <c r="P123" s="446"/>
      <c r="Q123" s="446"/>
      <c r="R123" s="446"/>
      <c r="S123" s="446"/>
    </row>
    <row r="124" spans="1:19" ht="13.5">
      <c r="A124" t="str">
        <f>IF('2a.  Simple Form Data Entry'!C180=""," ","6.")</f>
        <v xml:space="preserve"> </v>
      </c>
      <c r="B124" s="446"/>
      <c r="C124" s="446"/>
      <c r="D124" s="446"/>
      <c r="E124" s="446"/>
      <c r="F124" s="446"/>
      <c r="G124" s="446"/>
      <c r="H124" s="446"/>
      <c r="I124" s="446"/>
      <c r="J124" s="446"/>
      <c r="K124" s="446"/>
      <c r="L124" s="446"/>
      <c r="M124" s="446"/>
      <c r="N124" s="446"/>
      <c r="O124" s="446"/>
      <c r="P124" s="446"/>
      <c r="Q124" s="446"/>
      <c r="R124" s="446"/>
      <c r="S124" s="446"/>
    </row>
    <row r="125" spans="1:19" ht="13.5">
      <c r="A125" s="69"/>
      <c r="B125" s="446"/>
      <c r="C125" s="446"/>
      <c r="D125" s="446"/>
      <c r="E125" s="446"/>
      <c r="F125" s="446"/>
      <c r="G125" s="446"/>
      <c r="H125" s="446"/>
      <c r="I125" s="446"/>
      <c r="J125" s="446"/>
      <c r="K125" s="446"/>
      <c r="L125" s="446"/>
      <c r="M125" s="446"/>
      <c r="N125" s="446"/>
      <c r="O125" s="446"/>
      <c r="P125" s="446"/>
      <c r="Q125" s="446"/>
      <c r="R125" s="446"/>
      <c r="S125" s="446"/>
    </row>
    <row r="126" spans="1:19" ht="13.5">
      <c r="A126" s="69"/>
      <c r="B126" s="446"/>
      <c r="C126" s="446"/>
      <c r="D126" s="446"/>
      <c r="E126" s="446"/>
      <c r="F126" s="446"/>
      <c r="G126" s="446"/>
      <c r="H126" s="446"/>
      <c r="I126" s="446"/>
      <c r="J126" s="446"/>
      <c r="K126" s="446"/>
      <c r="L126" s="446"/>
      <c r="M126" s="446"/>
      <c r="N126" s="446"/>
      <c r="O126" s="446"/>
      <c r="P126" s="446"/>
      <c r="Q126" s="446"/>
      <c r="R126" s="446"/>
      <c r="S126" s="446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2.75">
      <c r="C129" s="52"/>
      <c r="D129" s="53"/>
      <c r="E129" s="49"/>
      <c r="F129" s="49"/>
    </row>
  </sheetData>
  <mergeCells count="84">
    <mergeCell ref="C10:S11"/>
    <mergeCell ref="A13:S13"/>
    <mergeCell ref="O17:S17"/>
    <mergeCell ref="B39:C39"/>
    <mergeCell ref="B40:C40"/>
    <mergeCell ref="H17:M17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C7:J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B72:C72"/>
    <mergeCell ref="B81:C81"/>
    <mergeCell ref="B82:C82"/>
    <mergeCell ref="B89:C89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B90:C90"/>
    <mergeCell ref="B92:C92"/>
    <mergeCell ref="A75:C75"/>
    <mergeCell ref="A85:C85"/>
    <mergeCell ref="A101:C102"/>
    <mergeCell ref="B79:C79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3"/>
  <sheetViews>
    <sheetView showGridLines="0" zoomScale="80" zoomScaleNormal="80" workbookViewId="0" topLeftCell="A1">
      <selection activeCell="G39" sqref="G39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75" t="s">
        <v>126</v>
      </c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149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59" t="s">
        <v>76</v>
      </c>
      <c r="E11" s="359"/>
      <c r="F11" s="360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53" t="s">
        <v>75</v>
      </c>
      <c r="E12" s="353"/>
      <c r="F12" s="354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53" t="s">
        <v>74</v>
      </c>
      <c r="E13" s="353"/>
      <c r="F13" s="354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69" t="s">
        <v>73</v>
      </c>
      <c r="E14" s="353"/>
      <c r="F14" s="354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53" t="s">
        <v>72</v>
      </c>
      <c r="E15" s="353"/>
      <c r="F15" s="354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53" t="s">
        <v>103</v>
      </c>
      <c r="E16" s="353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53" t="s">
        <v>69</v>
      </c>
      <c r="E17" s="353"/>
      <c r="F17" s="354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59" t="s">
        <v>70</v>
      </c>
      <c r="E18" s="359"/>
      <c r="F18" s="360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359" t="s">
        <v>137</v>
      </c>
      <c r="E19" s="359"/>
      <c r="F19" s="360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77" t="s">
        <v>34</v>
      </c>
      <c r="H20" s="377"/>
      <c r="I20" s="377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8" t="s">
        <v>125</v>
      </c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141</v>
      </c>
      <c r="D39" s="368" t="s">
        <v>142</v>
      </c>
      <c r="E39" s="368"/>
      <c r="F39" s="368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3" t="s">
        <v>77</v>
      </c>
      <c r="E40" s="373"/>
      <c r="F40" s="374"/>
      <c r="G40" s="297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3" t="s">
        <v>78</v>
      </c>
      <c r="E41" s="373"/>
      <c r="F41" s="374"/>
      <c r="G41" s="297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61" t="s">
        <v>134</v>
      </c>
      <c r="E43" s="362"/>
      <c r="F43" s="362"/>
      <c r="G43" s="362"/>
      <c r="H43" s="362"/>
      <c r="I43" s="363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64" t="s">
        <v>99</v>
      </c>
      <c r="D48" s="364"/>
      <c r="E48" s="364"/>
      <c r="F48" s="364"/>
      <c r="G48" s="364"/>
      <c r="H48" s="364"/>
      <c r="I48" s="364"/>
      <c r="J48" s="364"/>
      <c r="K48" s="364"/>
      <c r="L48" s="364"/>
      <c r="M48" s="364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9" t="s">
        <v>20</v>
      </c>
      <c r="F57" s="379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15" ht="15" thickBot="1">
      <c r="B58" s="210"/>
      <c r="C58" s="157"/>
      <c r="D58" s="158" t="s">
        <v>50</v>
      </c>
      <c r="E58" s="355"/>
      <c r="F58" s="356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65" t="s">
        <v>84</v>
      </c>
      <c r="D68" s="366"/>
      <c r="E68" s="366"/>
      <c r="F68" s="366"/>
      <c r="G68" s="366"/>
      <c r="H68" s="366"/>
      <c r="I68" s="366"/>
      <c r="J68" s="366"/>
      <c r="K68" s="366"/>
      <c r="L68" s="366"/>
      <c r="M68" s="366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76"/>
      <c r="D69" s="376"/>
      <c r="E69" s="376"/>
      <c r="F69" s="376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3" t="s">
        <v>85</v>
      </c>
      <c r="F71" s="373"/>
      <c r="G71" s="373"/>
      <c r="H71" s="373"/>
      <c r="I71" s="373"/>
      <c r="J71" s="373"/>
      <c r="K71" s="373"/>
      <c r="L71" s="373"/>
      <c r="M71" s="373"/>
      <c r="N71" s="180"/>
      <c r="O71" s="211"/>
    </row>
    <row r="72" spans="2:15" ht="13.5" customHeight="1">
      <c r="B72" s="210"/>
      <c r="C72" s="268" t="s">
        <v>25</v>
      </c>
      <c r="D72" s="269"/>
      <c r="E72" s="357" t="s">
        <v>86</v>
      </c>
      <c r="F72" s="357"/>
      <c r="G72" s="357"/>
      <c r="H72" s="357"/>
      <c r="I72" s="357"/>
      <c r="J72" s="357"/>
      <c r="K72" s="357"/>
      <c r="L72" s="357"/>
      <c r="M72" s="357"/>
      <c r="N72" s="181"/>
      <c r="O72" s="211"/>
    </row>
    <row r="73" spans="2:15" ht="14.25">
      <c r="B73" s="210"/>
      <c r="C73" s="268" t="s">
        <v>53</v>
      </c>
      <c r="D73" s="269"/>
      <c r="E73" s="357" t="s">
        <v>87</v>
      </c>
      <c r="F73" s="358"/>
      <c r="G73" s="358"/>
      <c r="H73" s="358"/>
      <c r="I73" s="358"/>
      <c r="J73" s="358"/>
      <c r="K73" s="358"/>
      <c r="L73" s="358"/>
      <c r="M73" s="358"/>
      <c r="N73" s="179"/>
      <c r="O73" s="211"/>
    </row>
    <row r="74" spans="2:15" ht="14.25">
      <c r="B74" s="210"/>
      <c r="C74" s="367" t="s">
        <v>55</v>
      </c>
      <c r="D74" s="367"/>
      <c r="E74" s="357" t="s">
        <v>88</v>
      </c>
      <c r="F74" s="358"/>
      <c r="G74" s="358"/>
      <c r="H74" s="358"/>
      <c r="I74" s="358"/>
      <c r="J74" s="358"/>
      <c r="K74" s="358"/>
      <c r="L74" s="358"/>
      <c r="M74" s="358"/>
      <c r="N74" s="179"/>
      <c r="O74" s="211"/>
    </row>
    <row r="75" spans="2:15" ht="14.25" customHeight="1">
      <c r="B75" s="210"/>
      <c r="C75" s="371" t="s">
        <v>56</v>
      </c>
      <c r="D75" s="371"/>
      <c r="E75" s="357" t="s">
        <v>89</v>
      </c>
      <c r="F75" s="357"/>
      <c r="G75" s="357"/>
      <c r="H75" s="357"/>
      <c r="I75" s="357"/>
      <c r="J75" s="357"/>
      <c r="K75" s="357"/>
      <c r="L75" s="357"/>
      <c r="M75" s="357"/>
      <c r="N75" s="181"/>
      <c r="O75" s="211"/>
    </row>
    <row r="76" spans="2:15" ht="14.25">
      <c r="B76" s="210"/>
      <c r="C76" s="367" t="s">
        <v>57</v>
      </c>
      <c r="D76" s="367"/>
      <c r="E76" s="357"/>
      <c r="F76" s="358"/>
      <c r="G76" s="358"/>
      <c r="H76" s="358"/>
      <c r="I76" s="358"/>
      <c r="J76" s="358"/>
      <c r="K76" s="358"/>
      <c r="L76" s="358"/>
      <c r="M76" s="358"/>
      <c r="N76" s="179"/>
      <c r="O76" s="211"/>
    </row>
    <row r="77" spans="2:15" ht="15" customHeight="1">
      <c r="B77" s="210"/>
      <c r="C77" s="372" t="s">
        <v>26</v>
      </c>
      <c r="D77" s="372"/>
      <c r="E77" s="357" t="s">
        <v>90</v>
      </c>
      <c r="F77" s="358"/>
      <c r="G77" s="358"/>
      <c r="H77" s="358"/>
      <c r="I77" s="358"/>
      <c r="J77" s="358"/>
      <c r="K77" s="358"/>
      <c r="L77" s="358"/>
      <c r="M77" s="358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40" t="s">
        <v>40</v>
      </c>
      <c r="D81" s="340"/>
      <c r="E81" s="339" t="s">
        <v>22</v>
      </c>
      <c r="F81" s="339"/>
      <c r="G81" s="261">
        <f>$G$57</f>
        <v>2015</v>
      </c>
      <c r="H81" s="262">
        <f>G81+1</f>
        <v>2016</v>
      </c>
      <c r="I81" s="262">
        <f>H81+1</f>
        <v>2017</v>
      </c>
      <c r="J81" s="262">
        <f>I81+1</f>
        <v>2018</v>
      </c>
      <c r="K81" s="262">
        <f>J81+1</f>
        <v>2019</v>
      </c>
      <c r="L81" s="262">
        <f>K81+1</f>
        <v>2020</v>
      </c>
      <c r="M81" s="263" t="s">
        <v>41</v>
      </c>
      <c r="N81" s="263" t="str">
        <f>CONCATENATE("Sum of Expenditures Prior to ",G$19)</f>
        <v>Sum of Expenditures Prior to 2015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43" t="s">
        <v>55</v>
      </c>
      <c r="D85" s="344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41" t="s">
        <v>56</v>
      </c>
      <c r="D86" s="342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43" t="s">
        <v>57</v>
      </c>
      <c r="D87" s="344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45" t="s">
        <v>26</v>
      </c>
      <c r="D88" s="346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40" t="s">
        <v>40</v>
      </c>
      <c r="D92" s="340"/>
      <c r="E92" s="339" t="s">
        <v>22</v>
      </c>
      <c r="F92" s="339"/>
      <c r="G92" s="261">
        <f>$G$57</f>
        <v>2015</v>
      </c>
      <c r="H92" s="262">
        <f>G92+1</f>
        <v>2016</v>
      </c>
      <c r="I92" s="262">
        <f>H92+1</f>
        <v>2017</v>
      </c>
      <c r="J92" s="262">
        <f>I92+1</f>
        <v>2018</v>
      </c>
      <c r="K92" s="262">
        <f>J92+1</f>
        <v>2019</v>
      </c>
      <c r="L92" s="262">
        <f>K92+1</f>
        <v>2020</v>
      </c>
      <c r="M92" s="263" t="s">
        <v>41</v>
      </c>
      <c r="N92" s="263" t="str">
        <f>CONCATENATE("Sum of Expenditures Prior to ",G$19)</f>
        <v>Sum of Expenditures Prior to 2015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43" t="s">
        <v>55</v>
      </c>
      <c r="D96" s="344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41" t="s">
        <v>56</v>
      </c>
      <c r="D97" s="342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43" t="s">
        <v>57</v>
      </c>
      <c r="D98" s="344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45" t="s">
        <v>26</v>
      </c>
      <c r="D99" s="346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thickBot="1">
      <c r="B103" s="210"/>
      <c r="C103" s="340" t="s">
        <v>40</v>
      </c>
      <c r="D103" s="340"/>
      <c r="E103" s="339" t="s">
        <v>22</v>
      </c>
      <c r="F103" s="339"/>
      <c r="G103" s="261">
        <f>$G$57</f>
        <v>2015</v>
      </c>
      <c r="H103" s="262">
        <f>G103+1</f>
        <v>2016</v>
      </c>
      <c r="I103" s="262">
        <f>H103+1</f>
        <v>2017</v>
      </c>
      <c r="J103" s="262">
        <f>I103+1</f>
        <v>2018</v>
      </c>
      <c r="K103" s="262"/>
      <c r="L103" s="262"/>
      <c r="M103" s="263" t="s">
        <v>41</v>
      </c>
      <c r="N103" s="263" t="str">
        <f>CONCATENATE("Sum of Expenditures Prior to ",G$19)</f>
        <v>Sum of Expenditures Prior to 2015</v>
      </c>
      <c r="O103" s="211"/>
    </row>
    <row r="104" spans="2:15" ht="1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thickBot="1">
      <c r="B107" s="210"/>
      <c r="C107" s="343" t="s">
        <v>55</v>
      </c>
      <c r="D107" s="344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thickBot="1">
      <c r="B108" s="210"/>
      <c r="C108" s="341" t="s">
        <v>56</v>
      </c>
      <c r="D108" s="342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thickBot="1">
      <c r="B109" s="210"/>
      <c r="C109" s="343" t="s">
        <v>57</v>
      </c>
      <c r="D109" s="344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thickBot="1">
      <c r="B110" s="210"/>
      <c r="C110" s="345" t="s">
        <v>26</v>
      </c>
      <c r="D110" s="346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thickBot="1">
      <c r="B114" s="210"/>
      <c r="C114" s="340" t="s">
        <v>40</v>
      </c>
      <c r="D114" s="340"/>
      <c r="E114" s="339" t="s">
        <v>22</v>
      </c>
      <c r="F114" s="339"/>
      <c r="G114" s="280">
        <f>$G$57</f>
        <v>2015</v>
      </c>
      <c r="H114" s="281">
        <f>G114+1</f>
        <v>2016</v>
      </c>
      <c r="I114" s="281">
        <f>H114+1</f>
        <v>2017</v>
      </c>
      <c r="J114" s="281">
        <f>I114+1</f>
        <v>2018</v>
      </c>
      <c r="K114" s="281"/>
      <c r="L114" s="281"/>
      <c r="M114" s="282" t="s">
        <v>41</v>
      </c>
      <c r="N114" s="263" t="str">
        <f>CONCATENATE("Sum of Expenditures Prior to ",G$19)</f>
        <v>Sum of Expenditures Prior to 2015</v>
      </c>
      <c r="O114" s="211"/>
    </row>
    <row r="115" spans="2:15" ht="1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thickBot="1">
      <c r="B118" s="210"/>
      <c r="C118" s="349" t="s">
        <v>55</v>
      </c>
      <c r="D118" s="350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thickBot="1">
      <c r="B119" s="210"/>
      <c r="C119" s="347" t="s">
        <v>56</v>
      </c>
      <c r="D119" s="348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thickBot="1">
      <c r="B120" s="210"/>
      <c r="C120" s="349" t="s">
        <v>57</v>
      </c>
      <c r="D120" s="350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thickBot="1">
      <c r="B121" s="210"/>
      <c r="C121" s="351" t="s">
        <v>26</v>
      </c>
      <c r="D121" s="352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thickBot="1">
      <c r="B125" s="210"/>
      <c r="C125" s="340" t="s">
        <v>40</v>
      </c>
      <c r="D125" s="340"/>
      <c r="E125" s="339" t="s">
        <v>22</v>
      </c>
      <c r="F125" s="339"/>
      <c r="G125" s="280">
        <f>$G$57</f>
        <v>2015</v>
      </c>
      <c r="H125" s="281">
        <f>G125+1</f>
        <v>2016</v>
      </c>
      <c r="I125" s="281">
        <f>H125+1</f>
        <v>2017</v>
      </c>
      <c r="J125" s="281">
        <f>I125+1</f>
        <v>2018</v>
      </c>
      <c r="K125" s="281"/>
      <c r="L125" s="281"/>
      <c r="M125" s="282" t="s">
        <v>41</v>
      </c>
      <c r="N125" s="263" t="str">
        <f>CONCATENATE("Sum of Expenditures Prior to ",G$19)</f>
        <v>Sum of Expenditures Prior to 2015</v>
      </c>
      <c r="O125" s="211"/>
    </row>
    <row r="126" spans="2:15" ht="1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thickBot="1">
      <c r="B129" s="210"/>
      <c r="C129" s="349" t="s">
        <v>55</v>
      </c>
      <c r="D129" s="350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thickBot="1">
      <c r="B130" s="210"/>
      <c r="C130" s="347" t="s">
        <v>56</v>
      </c>
      <c r="D130" s="348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thickBot="1">
      <c r="B131" s="210"/>
      <c r="C131" s="349" t="s">
        <v>57</v>
      </c>
      <c r="D131" s="350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thickBot="1">
      <c r="B132" s="210"/>
      <c r="C132" s="351" t="s">
        <v>26</v>
      </c>
      <c r="D132" s="352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thickBot="1">
      <c r="B136" s="210"/>
      <c r="C136" s="340" t="s">
        <v>40</v>
      </c>
      <c r="D136" s="340"/>
      <c r="E136" s="339" t="s">
        <v>22</v>
      </c>
      <c r="F136" s="339"/>
      <c r="G136" s="280">
        <f>$G$57</f>
        <v>2015</v>
      </c>
      <c r="H136" s="281">
        <f>G136+1</f>
        <v>2016</v>
      </c>
      <c r="I136" s="281">
        <f>H136+1</f>
        <v>2017</v>
      </c>
      <c r="J136" s="281">
        <f>I136+1</f>
        <v>2018</v>
      </c>
      <c r="K136" s="281"/>
      <c r="L136" s="281"/>
      <c r="M136" s="282" t="s">
        <v>41</v>
      </c>
      <c r="N136" s="263" t="str">
        <f>CONCATENATE("Sum of Expenditures Prior to ",G$19)</f>
        <v>Sum of Expenditures Prior to 2015</v>
      </c>
      <c r="O136" s="211"/>
    </row>
    <row r="137" spans="2:15" ht="1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thickBot="1">
      <c r="B140" s="210"/>
      <c r="C140" s="349" t="s">
        <v>55</v>
      </c>
      <c r="D140" s="350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thickBot="1">
      <c r="B141" s="210"/>
      <c r="C141" s="347" t="s">
        <v>56</v>
      </c>
      <c r="D141" s="348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thickBot="1">
      <c r="B142" s="210"/>
      <c r="C142" s="349" t="s">
        <v>57</v>
      </c>
      <c r="D142" s="350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thickBot="1">
      <c r="B143" s="210"/>
      <c r="C143" s="351" t="s">
        <v>26</v>
      </c>
      <c r="D143" s="352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58" t="s">
        <v>100</v>
      </c>
      <c r="D148" s="358"/>
      <c r="E148" s="358"/>
      <c r="F148" s="358"/>
      <c r="G148" s="358"/>
      <c r="H148" s="358"/>
      <c r="I148" s="358"/>
      <c r="J148" s="358"/>
      <c r="K148" s="358"/>
      <c r="L148" s="358"/>
      <c r="M148" s="358"/>
      <c r="N148" s="179"/>
      <c r="O148" s="224"/>
      <c r="P148" s="225"/>
      <c r="Q148" s="225"/>
    </row>
    <row r="149" spans="2:17" ht="15" customHeight="1">
      <c r="B149" s="210"/>
      <c r="C149" s="358" t="s">
        <v>132</v>
      </c>
      <c r="D149" s="358"/>
      <c r="E149" s="358"/>
      <c r="F149" s="358"/>
      <c r="G149" s="358"/>
      <c r="H149" s="358"/>
      <c r="I149" s="358"/>
      <c r="J149" s="358"/>
      <c r="K149" s="358"/>
      <c r="L149" s="358"/>
      <c r="M149" s="358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70" t="s">
        <v>18</v>
      </c>
      <c r="D155" s="370" t="s">
        <v>39</v>
      </c>
      <c r="E155" s="380" t="s">
        <v>23</v>
      </c>
      <c r="F155" s="380"/>
      <c r="G155" s="283">
        <f>G81</f>
        <v>2015</v>
      </c>
      <c r="H155" s="284">
        <f>IF(OR(G19=2013,G19=2015,G19=2017,G19=2019),G19+1,"NA")</f>
        <v>2016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39"/>
      <c r="D156" s="339"/>
      <c r="E156" s="381"/>
      <c r="F156" s="381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83" t="s">
        <v>147</v>
      </c>
      <c r="G171" s="384"/>
      <c r="H171" s="384"/>
      <c r="I171" s="384"/>
      <c r="J171" s="384"/>
      <c r="K171" s="384"/>
      <c r="L171" s="384"/>
      <c r="M171" s="384"/>
      <c r="N171" s="385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58" t="s">
        <v>152</v>
      </c>
      <c r="D173" s="358"/>
      <c r="E173" s="358"/>
      <c r="F173" s="358"/>
      <c r="G173" s="358"/>
      <c r="H173" s="358"/>
      <c r="I173" s="358"/>
      <c r="J173" s="358"/>
      <c r="K173" s="358"/>
      <c r="L173" s="358"/>
      <c r="M173" s="358"/>
      <c r="N173" s="179"/>
      <c r="O173" s="224"/>
    </row>
    <row r="174" spans="2:15" ht="34.5" customHeight="1" thickBot="1">
      <c r="B174" s="210"/>
      <c r="C174" s="386" t="s">
        <v>139</v>
      </c>
      <c r="D174" s="387"/>
      <c r="E174" s="387"/>
      <c r="F174" s="387"/>
      <c r="G174" s="387"/>
      <c r="H174" s="387"/>
      <c r="I174" s="387"/>
      <c r="J174" s="387"/>
      <c r="K174" s="387"/>
      <c r="L174" s="387"/>
      <c r="M174" s="387"/>
      <c r="N174" s="388"/>
      <c r="O174" s="224"/>
    </row>
    <row r="175" spans="2:15" ht="34.5" customHeight="1" thickBot="1">
      <c r="B175" s="210"/>
      <c r="C175" s="389" t="s">
        <v>123</v>
      </c>
      <c r="D175" s="390"/>
      <c r="E175" s="390"/>
      <c r="F175" s="390"/>
      <c r="G175" s="390"/>
      <c r="H175" s="390"/>
      <c r="I175" s="390"/>
      <c r="J175" s="390"/>
      <c r="K175" s="390"/>
      <c r="L175" s="390"/>
      <c r="M175" s="390"/>
      <c r="N175" s="391"/>
      <c r="O175" s="224"/>
    </row>
    <row r="176" spans="2:15" ht="34.5" customHeight="1" thickBot="1">
      <c r="B176" s="210"/>
      <c r="C176" s="389" t="s">
        <v>123</v>
      </c>
      <c r="D176" s="390"/>
      <c r="E176" s="390"/>
      <c r="F176" s="390"/>
      <c r="G176" s="390"/>
      <c r="H176" s="390"/>
      <c r="I176" s="390"/>
      <c r="J176" s="390"/>
      <c r="K176" s="390"/>
      <c r="L176" s="390"/>
      <c r="M176" s="390"/>
      <c r="N176" s="391"/>
      <c r="O176" s="224"/>
    </row>
    <row r="177" spans="2:15" ht="34.5" customHeight="1" thickBot="1">
      <c r="B177" s="210"/>
      <c r="C177" s="389" t="s">
        <v>123</v>
      </c>
      <c r="D177" s="390"/>
      <c r="E177" s="390"/>
      <c r="F177" s="390"/>
      <c r="G177" s="390"/>
      <c r="H177" s="390"/>
      <c r="I177" s="390"/>
      <c r="J177" s="390"/>
      <c r="K177" s="390"/>
      <c r="L177" s="390"/>
      <c r="M177" s="390"/>
      <c r="N177" s="391"/>
      <c r="O177" s="224"/>
    </row>
    <row r="178" spans="2:15" ht="34.5" customHeight="1" thickBot="1">
      <c r="B178" s="210"/>
      <c r="C178" s="389" t="s">
        <v>123</v>
      </c>
      <c r="D178" s="390"/>
      <c r="E178" s="390"/>
      <c r="F178" s="390"/>
      <c r="G178" s="390"/>
      <c r="H178" s="390"/>
      <c r="I178" s="390"/>
      <c r="J178" s="390"/>
      <c r="K178" s="390"/>
      <c r="L178" s="390"/>
      <c r="M178" s="390"/>
      <c r="N178" s="391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58" t="s">
        <v>138</v>
      </c>
      <c r="D180" s="358"/>
      <c r="E180" s="358"/>
      <c r="F180" s="358"/>
      <c r="G180" s="358"/>
      <c r="H180" s="358"/>
      <c r="I180" s="358"/>
      <c r="J180" s="358"/>
      <c r="K180" s="358"/>
      <c r="L180" s="358"/>
      <c r="M180" s="358"/>
      <c r="N180" s="116"/>
      <c r="O180" s="211"/>
    </row>
    <row r="181" spans="2:15" ht="1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.5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82"/>
      <c r="D203" s="382"/>
      <c r="E203" s="382"/>
      <c r="F203" s="382"/>
      <c r="G203" s="382"/>
      <c r="H203" s="382"/>
      <c r="I203" s="382"/>
      <c r="J203" s="382"/>
      <c r="K203" s="382"/>
      <c r="L203" s="382"/>
      <c r="M203" s="382"/>
      <c r="N203" s="382"/>
      <c r="O203" s="382"/>
      <c r="P203" s="382"/>
      <c r="Q203" s="382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  <mergeCell ref="C140:D140"/>
    <mergeCell ref="C141:D141"/>
    <mergeCell ref="C125:D125"/>
    <mergeCell ref="E125:F125"/>
    <mergeCell ref="C129:D129"/>
    <mergeCell ref="C130:D130"/>
    <mergeCell ref="C131:D131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75:D75"/>
    <mergeCell ref="E75:M75"/>
    <mergeCell ref="C76:D76"/>
    <mergeCell ref="E76:M76"/>
    <mergeCell ref="C77:D77"/>
    <mergeCell ref="E77:M77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showGridLines="0" zoomScale="90" zoomScaleNormal="90" workbookViewId="0" topLeftCell="G35">
      <selection activeCell="C22" sqref="C22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20" t="s">
        <v>49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22" t="s">
        <v>31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1"/>
    </row>
    <row r="4" spans="1:20" ht="3" customHeight="1" thickBot="1" thickTop="1">
      <c r="A4" s="407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1"/>
    </row>
    <row r="5" spans="1:19" ht="13.5">
      <c r="A5" s="417" t="s">
        <v>7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6"/>
    </row>
    <row r="6" spans="1:20" ht="13.5">
      <c r="A6" s="413" t="s">
        <v>0</v>
      </c>
      <c r="B6" s="414"/>
      <c r="C6" s="412" t="str">
        <f>IF('2b.  Complex Form Data Entry'!G11="","   ",'2b.  Complex Form Data Entry'!G11)</f>
        <v xml:space="preserve">   </v>
      </c>
      <c r="D6" s="412"/>
      <c r="E6" s="412"/>
      <c r="F6" s="412"/>
      <c r="G6" s="412"/>
      <c r="H6" s="412"/>
      <c r="I6" s="412"/>
      <c r="J6" s="412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418" t="s">
        <v>150</v>
      </c>
      <c r="B7" s="409"/>
      <c r="C7" s="419" t="str">
        <f>IF('2b.  Complex Form Data Entry'!G12="","   ",'2b.  Complex Form Data Entry'!G12)</f>
        <v xml:space="preserve">   </v>
      </c>
      <c r="D7" s="419"/>
      <c r="E7" s="419"/>
      <c r="F7" s="419"/>
      <c r="G7" s="419"/>
      <c r="H7" s="419"/>
      <c r="I7" s="419"/>
      <c r="J7" s="419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10" t="s">
        <v>2</v>
      </c>
      <c r="B8" s="411"/>
      <c r="C8" s="292" t="str">
        <f>IF('2b.  Complex Form Data Entry'!G15="","   ",'2b.  Complex Form Data Entry'!G15)</f>
        <v xml:space="preserve">   </v>
      </c>
      <c r="E8" s="292"/>
      <c r="F8" s="411" t="s">
        <v>8</v>
      </c>
      <c r="G8" s="411"/>
      <c r="H8" s="329" t="str">
        <f>IF('2b.  Complex Form Data Entry'!G15=""," ",'2b.  Complex Form Data Entry'!G16)</f>
        <v xml:space="preserve"> </v>
      </c>
      <c r="I8" s="292"/>
      <c r="J8" s="292"/>
      <c r="L8" s="409" t="s">
        <v>10</v>
      </c>
      <c r="M8" s="409"/>
      <c r="N8" s="409"/>
      <c r="O8" s="409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410" t="s">
        <v>3</v>
      </c>
      <c r="B9" s="411"/>
      <c r="C9" s="295"/>
      <c r="D9" s="292"/>
      <c r="E9" s="292"/>
      <c r="F9" s="411" t="s">
        <v>13</v>
      </c>
      <c r="G9" s="411"/>
      <c r="H9" s="292"/>
      <c r="I9" s="292"/>
      <c r="J9" s="292"/>
      <c r="L9" s="409" t="s">
        <v>9</v>
      </c>
      <c r="M9" s="409"/>
      <c r="N9" s="409"/>
      <c r="O9" s="409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149</v>
      </c>
      <c r="B10" s="331"/>
      <c r="C10" s="456" t="str">
        <f>IF('2b.  Complex Form Data Entry'!G10=""," ",'2b.  Complex Form Data Entry'!G10)</f>
        <v xml:space="preserve"> </v>
      </c>
      <c r="D10" s="456"/>
      <c r="E10" s="456"/>
      <c r="F10" s="456"/>
      <c r="G10" s="456"/>
      <c r="H10" s="456"/>
      <c r="I10" s="456"/>
      <c r="J10" s="456"/>
      <c r="K10" s="456"/>
      <c r="L10" s="456"/>
      <c r="M10" s="456"/>
      <c r="N10" s="456"/>
      <c r="O10" s="456"/>
      <c r="P10" s="456"/>
      <c r="Q10" s="456"/>
      <c r="R10" s="456"/>
      <c r="S10" s="457"/>
      <c r="T10" s="11"/>
    </row>
    <row r="11" spans="1:20" ht="13.5" thickBot="1">
      <c r="A11" s="332"/>
      <c r="B11" s="333"/>
      <c r="C11" s="458"/>
      <c r="D11" s="458"/>
      <c r="E11" s="458"/>
      <c r="F11" s="458"/>
      <c r="G11" s="458"/>
      <c r="H11" s="458"/>
      <c r="I11" s="458"/>
      <c r="J11" s="458"/>
      <c r="K11" s="458"/>
      <c r="L11" s="458"/>
      <c r="M11" s="458"/>
      <c r="N11" s="458"/>
      <c r="O11" s="458"/>
      <c r="P11" s="458"/>
      <c r="Q11" s="458"/>
      <c r="R11" s="458"/>
      <c r="S11" s="459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22" t="s">
        <v>14</v>
      </c>
      <c r="B13" s="422"/>
      <c r="C13" s="422"/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422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23" t="s">
        <v>32</v>
      </c>
      <c r="B15" s="423"/>
      <c r="C15" s="423"/>
      <c r="D15" s="423"/>
      <c r="E15" s="423"/>
      <c r="F15" s="423"/>
      <c r="G15" s="423"/>
      <c r="H15" s="423"/>
      <c r="I15" s="423"/>
      <c r="J15" s="423"/>
      <c r="K15" s="423"/>
      <c r="L15" s="423"/>
      <c r="M15" s="423"/>
      <c r="N15" s="423"/>
      <c r="O15" s="423"/>
      <c r="P15" s="423"/>
      <c r="Q15" s="423"/>
      <c r="R15" s="423"/>
      <c r="S15" s="423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27" t="s">
        <v>143</v>
      </c>
      <c r="B17" s="427"/>
      <c r="C17" s="427"/>
      <c r="D17" s="427"/>
      <c r="E17" s="465" t="str">
        <f>IF('2b.  Complex Form Data Entry'!G39="N","NA",'2b.  Complex Form Data Entry'!G40)</f>
        <v>NA</v>
      </c>
      <c r="F17" s="466"/>
      <c r="G17" s="467"/>
      <c r="H17" s="463" t="s">
        <v>151</v>
      </c>
      <c r="I17" s="464"/>
      <c r="J17" s="464"/>
      <c r="K17" s="464"/>
      <c r="L17" s="464"/>
      <c r="M17" s="464"/>
      <c r="N17" s="310"/>
      <c r="O17" s="465" t="str">
        <f>IF('2b.  Complex Form Data Entry'!G39="N","NA",'2b.  Complex Form Data Entry'!G41)</f>
        <v>NA</v>
      </c>
      <c r="P17" s="466"/>
      <c r="Q17" s="466"/>
      <c r="R17" s="466"/>
      <c r="S17" s="467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23" t="s">
        <v>33</v>
      </c>
      <c r="B19" s="423"/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3"/>
      <c r="N19" s="423"/>
      <c r="O19" s="423"/>
      <c r="P19" s="423"/>
      <c r="Q19" s="423"/>
      <c r="R19" s="423"/>
      <c r="S19" s="423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7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.5" thickBot="1">
      <c r="A23" s="10" t="s">
        <v>144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2015</v>
      </c>
      <c r="J24" s="95">
        <f>'2b.  Complex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117</v>
      </c>
      <c r="T24" s="11"/>
    </row>
    <row r="25" spans="1:20" ht="13.5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3.5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5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5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5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5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146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2015</v>
      </c>
      <c r="J34" s="95">
        <f>'2b.  Complex Form Data Entry'!G19</f>
        <v>2015</v>
      </c>
      <c r="K34" s="96">
        <f>J34+1</f>
        <v>2016</v>
      </c>
      <c r="L34" s="96" t="str">
        <f>CONCATENATE(J34," / ",K34)</f>
        <v>2015 / 2016</v>
      </c>
      <c r="M34" s="96">
        <f>K34+1</f>
        <v>2017</v>
      </c>
      <c r="N34" s="96">
        <f>M34+1</f>
        <v>2018</v>
      </c>
      <c r="O34" s="96" t="str">
        <f>CONCATENATE(M34," / ",N34)</f>
        <v>2017 / 2018</v>
      </c>
      <c r="P34" s="96">
        <f>N34+1</f>
        <v>2019</v>
      </c>
      <c r="Q34" s="96">
        <f>P34+1</f>
        <v>2020</v>
      </c>
      <c r="R34" s="96" t="str">
        <f>CONCATENATE(P34," / ",Q34)</f>
        <v>2019 / 2020</v>
      </c>
      <c r="S34" s="97" t="s">
        <v>117</v>
      </c>
      <c r="T34" s="12"/>
    </row>
    <row r="35" spans="1:20" ht="13.5">
      <c r="A35" s="449" t="str">
        <f>IF('2b.  Complex Form Data Entry'!E80="","   ",'2b.  Complex Form Data Entry'!E80)</f>
        <v xml:space="preserve">   </v>
      </c>
      <c r="B35" s="450"/>
      <c r="C35" s="451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405" t="s">
        <v>55</v>
      </c>
      <c r="C39" s="406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392" t="s">
        <v>56</v>
      </c>
      <c r="C40" s="393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405" t="s">
        <v>57</v>
      </c>
      <c r="C41" s="406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394" t="s">
        <v>26</v>
      </c>
      <c r="C42" s="395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396" t="str">
        <f>IF('2b.  Complex Form Data Entry'!E91="","   ",'2b.  Complex Form Data Entry'!E91)</f>
        <v xml:space="preserve">   </v>
      </c>
      <c r="B45" s="397"/>
      <c r="C45" s="398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405" t="s">
        <v>55</v>
      </c>
      <c r="C49" s="406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392" t="s">
        <v>56</v>
      </c>
      <c r="C50" s="393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405" t="s">
        <v>57</v>
      </c>
      <c r="C51" s="406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394" t="s">
        <v>26</v>
      </c>
      <c r="C52" s="395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>
      <c r="A55" s="396" t="str">
        <f>IF('2b.  Complex Form Data Entry'!E102="","   ",'2b.  Complex Form Data Entry'!E102)</f>
        <v xml:space="preserve">   </v>
      </c>
      <c r="B55" s="397"/>
      <c r="C55" s="398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405" t="s">
        <v>55</v>
      </c>
      <c r="C59" s="406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392" t="s">
        <v>56</v>
      </c>
      <c r="C60" s="393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405" t="s">
        <v>57</v>
      </c>
      <c r="C61" s="406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394" t="s">
        <v>26</v>
      </c>
      <c r="C62" s="395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3.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>
      <c r="A65" s="396" t="str">
        <f>IF('2b.  Complex Form Data Entry'!E113="","   ",'2b.  Complex Form Data Entry'!E113)</f>
        <v xml:space="preserve">   </v>
      </c>
      <c r="B65" s="397"/>
      <c r="C65" s="398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405" t="s">
        <v>55</v>
      </c>
      <c r="C69" s="406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392" t="s">
        <v>56</v>
      </c>
      <c r="C70" s="393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405" t="s">
        <v>57</v>
      </c>
      <c r="C71" s="406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394" t="s">
        <v>26</v>
      </c>
      <c r="C72" s="395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3.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>
      <c r="A75" s="396" t="str">
        <f>IF('2b.  Complex Form Data Entry'!E124="","   ",'2b.  Complex Form Data Entry'!E124)</f>
        <v xml:space="preserve">   </v>
      </c>
      <c r="B75" s="397"/>
      <c r="C75" s="398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3.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3.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3.5">
      <c r="A79" s="19"/>
      <c r="B79" s="405" t="s">
        <v>55</v>
      </c>
      <c r="C79" s="406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3.5">
      <c r="A80" s="19"/>
      <c r="B80" s="392" t="s">
        <v>56</v>
      </c>
      <c r="C80" s="393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3.5">
      <c r="A81" s="19"/>
      <c r="B81" s="405" t="s">
        <v>57</v>
      </c>
      <c r="C81" s="406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3.5">
      <c r="A82" s="19"/>
      <c r="B82" s="394" t="s">
        <v>26</v>
      </c>
      <c r="C82" s="395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3.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>
      <c r="A85" s="396" t="str">
        <f>IF('2b.  Complex Form Data Entry'!E135="","   ",'2b.  Complex Form Data Entry'!E135)</f>
        <v xml:space="preserve">   </v>
      </c>
      <c r="B85" s="397"/>
      <c r="C85" s="398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3.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3.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3.5">
      <c r="A89" s="19"/>
      <c r="B89" s="405" t="s">
        <v>55</v>
      </c>
      <c r="C89" s="406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3.5">
      <c r="A90" s="19"/>
      <c r="B90" s="392" t="s">
        <v>56</v>
      </c>
      <c r="C90" s="393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3.5">
      <c r="A91" s="19"/>
      <c r="B91" s="405" t="s">
        <v>57</v>
      </c>
      <c r="C91" s="406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3.5">
      <c r="A92" s="19"/>
      <c r="B92" s="394" t="s">
        <v>26</v>
      </c>
      <c r="C92" s="395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.75">
      <c r="A97" s="420" t="s">
        <v>133</v>
      </c>
      <c r="B97" s="420"/>
      <c r="C97" s="420"/>
      <c r="D97" s="420"/>
      <c r="E97" s="420"/>
      <c r="F97" s="420"/>
      <c r="G97" s="420"/>
      <c r="H97" s="420"/>
      <c r="I97" s="420"/>
      <c r="J97" s="420"/>
      <c r="K97" s="420"/>
      <c r="L97" s="420"/>
      <c r="M97" s="420"/>
      <c r="N97" s="420"/>
      <c r="O97" s="420"/>
      <c r="P97" s="420"/>
      <c r="Q97" s="420"/>
      <c r="R97" s="420"/>
      <c r="S97" s="420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422" t="s">
        <v>31</v>
      </c>
      <c r="B99" s="422"/>
      <c r="C99" s="422"/>
      <c r="D99" s="422"/>
      <c r="E99" s="422"/>
      <c r="F99" s="422"/>
      <c r="G99" s="422"/>
      <c r="H99" s="422"/>
      <c r="I99" s="422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1"/>
    </row>
    <row r="100" spans="1:20" ht="3" customHeight="1" thickBot="1" thickTop="1">
      <c r="A100" s="407"/>
      <c r="B100" s="408"/>
      <c r="C100" s="408"/>
      <c r="D100" s="408"/>
      <c r="E100" s="408"/>
      <c r="F100" s="408"/>
      <c r="G100" s="408"/>
      <c r="H100" s="408"/>
      <c r="I100" s="408"/>
      <c r="J100" s="408"/>
      <c r="K100" s="408"/>
      <c r="L100" s="408"/>
      <c r="M100" s="408"/>
      <c r="N100" s="408"/>
      <c r="O100" s="408"/>
      <c r="P100" s="408"/>
      <c r="Q100" s="408"/>
      <c r="R100" s="408"/>
      <c r="S100" s="408"/>
      <c r="T100" s="1"/>
    </row>
    <row r="101" spans="1:19" ht="13.5">
      <c r="A101" s="417" t="s">
        <v>7</v>
      </c>
      <c r="B101" s="415"/>
      <c r="C101" s="415"/>
      <c r="D101" s="415"/>
      <c r="E101" s="415"/>
      <c r="F101" s="415"/>
      <c r="G101" s="415"/>
      <c r="H101" s="415"/>
      <c r="I101" s="415"/>
      <c r="J101" s="415"/>
      <c r="K101" s="415"/>
      <c r="L101" s="415"/>
      <c r="M101" s="415"/>
      <c r="N101" s="415"/>
      <c r="O101" s="415"/>
      <c r="P101" s="415"/>
      <c r="Q101" s="415"/>
      <c r="R101" s="415"/>
      <c r="S101" s="416"/>
    </row>
    <row r="102" spans="1:20" ht="13.5">
      <c r="A102" s="413" t="s">
        <v>0</v>
      </c>
      <c r="B102" s="414"/>
      <c r="C102" s="412" t="str">
        <f>IF('2b.  Complex Form Data Entry'!G11="","   ",'2b.  Complex Form Data Entry'!G11)</f>
        <v xml:space="preserve">   </v>
      </c>
      <c r="D102" s="412"/>
      <c r="E102" s="412"/>
      <c r="F102" s="412"/>
      <c r="G102" s="412"/>
      <c r="H102" s="412"/>
      <c r="I102" s="412"/>
      <c r="J102" s="412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418" t="s">
        <v>150</v>
      </c>
      <c r="B103" s="409"/>
      <c r="C103" s="419" t="str">
        <f>IF('2b.  Complex Form Data Entry'!G12="","   ",'2b.  Complex Form Data Entry'!G12)</f>
        <v xml:space="preserve">   </v>
      </c>
      <c r="D103" s="419"/>
      <c r="E103" s="419"/>
      <c r="F103" s="419"/>
      <c r="G103" s="419"/>
      <c r="H103" s="419"/>
      <c r="I103" s="419"/>
      <c r="J103" s="419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10" t="s">
        <v>2</v>
      </c>
      <c r="B104" s="411"/>
      <c r="C104" s="298" t="str">
        <f>IF('2b.  Complex Form Data Entry'!G15="","   ",'2b.  Complex Form Data Entry'!G15)</f>
        <v xml:space="preserve">   </v>
      </c>
      <c r="E104" s="298"/>
      <c r="F104" s="411" t="s">
        <v>8</v>
      </c>
      <c r="G104" s="411"/>
      <c r="H104" s="329" t="str">
        <f>IF('2b.  Complex Form Data Entry'!G15=""," ",'2b.  Complex Form Data Entry'!G16)</f>
        <v xml:space="preserve"> </v>
      </c>
      <c r="I104" s="298"/>
      <c r="J104" s="298"/>
      <c r="L104" s="409" t="s">
        <v>10</v>
      </c>
      <c r="M104" s="409"/>
      <c r="N104" s="409"/>
      <c r="O104" s="409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410" t="s">
        <v>3</v>
      </c>
      <c r="B105" s="411"/>
      <c r="C105" s="300"/>
      <c r="D105" s="298"/>
      <c r="E105" s="298"/>
      <c r="F105" s="411" t="s">
        <v>13</v>
      </c>
      <c r="G105" s="411"/>
      <c r="H105" s="298"/>
      <c r="I105" s="298"/>
      <c r="J105" s="298"/>
      <c r="L105" s="409" t="s">
        <v>9</v>
      </c>
      <c r="M105" s="409"/>
      <c r="N105" s="409"/>
      <c r="O105" s="409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149</v>
      </c>
      <c r="B106" s="331"/>
      <c r="C106" s="456" t="str">
        <f>IF('2b.  Complex Form Data Entry'!G10=""," ",'2b.  Complex Form Data Entry'!G10)</f>
        <v xml:space="preserve"> </v>
      </c>
      <c r="D106" s="456"/>
      <c r="E106" s="456"/>
      <c r="F106" s="456"/>
      <c r="G106" s="456"/>
      <c r="H106" s="456"/>
      <c r="I106" s="456"/>
      <c r="J106" s="456"/>
      <c r="K106" s="456"/>
      <c r="L106" s="456"/>
      <c r="M106" s="456"/>
      <c r="N106" s="456"/>
      <c r="O106" s="456"/>
      <c r="P106" s="456"/>
      <c r="Q106" s="456"/>
      <c r="R106" s="456"/>
      <c r="S106" s="457"/>
      <c r="T106" s="11"/>
    </row>
    <row r="107" spans="1:20" ht="13.5" thickBot="1">
      <c r="A107" s="332"/>
      <c r="B107" s="333"/>
      <c r="C107" s="458"/>
      <c r="D107" s="458"/>
      <c r="E107" s="458"/>
      <c r="F107" s="458"/>
      <c r="G107" s="458"/>
      <c r="H107" s="458"/>
      <c r="I107" s="458"/>
      <c r="J107" s="458"/>
      <c r="K107" s="458"/>
      <c r="L107" s="458"/>
      <c r="M107" s="458"/>
      <c r="N107" s="458"/>
      <c r="O107" s="458"/>
      <c r="P107" s="458"/>
      <c r="Q107" s="458"/>
      <c r="R107" s="458"/>
      <c r="S107" s="459"/>
      <c r="T107" s="11"/>
    </row>
    <row r="108" spans="1:20" ht="18.75" customHeight="1" thickBot="1" thickTop="1">
      <c r="A108" s="421" t="s">
        <v>15</v>
      </c>
      <c r="B108" s="421"/>
      <c r="C108" s="421"/>
      <c r="D108" s="421"/>
      <c r="E108" s="421"/>
      <c r="F108" s="421"/>
      <c r="G108" s="421"/>
      <c r="H108" s="421"/>
      <c r="I108" s="421"/>
      <c r="J108" s="421"/>
      <c r="K108" s="421"/>
      <c r="L108" s="421"/>
      <c r="M108" s="421"/>
      <c r="N108" s="421"/>
      <c r="O108" s="421"/>
      <c r="P108" s="421"/>
      <c r="Q108" s="421"/>
      <c r="R108" s="421"/>
      <c r="S108" s="421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.7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399" t="s">
        <v>18</v>
      </c>
      <c r="B112" s="400"/>
      <c r="C112" s="401"/>
      <c r="D112" s="430" t="s">
        <v>19</v>
      </c>
      <c r="E112" s="430" t="s">
        <v>5</v>
      </c>
      <c r="F112" s="452" t="s">
        <v>104</v>
      </c>
      <c r="G112" s="430" t="s">
        <v>11</v>
      </c>
      <c r="H112" s="443" t="s">
        <v>23</v>
      </c>
      <c r="I112" s="315"/>
      <c r="J112" s="190">
        <f>'2b.  Complex Form Data Entry'!G19</f>
        <v>2015</v>
      </c>
      <c r="K112" s="286">
        <f>'2b.  Complex Form Data Entry'!H155</f>
        <v>2016</v>
      </c>
      <c r="L112" s="454" t="str">
        <f>CONCATENATE(L34," Appropriation Change")</f>
        <v>2015 / 2016 Appropriation Change</v>
      </c>
      <c r="O112" s="303"/>
      <c r="P112" s="303"/>
      <c r="Q112" s="303"/>
      <c r="R112" s="436" t="s">
        <v>136</v>
      </c>
      <c r="S112" s="437"/>
      <c r="T112" s="42"/>
    </row>
    <row r="113" spans="1:20" ht="37.5" customHeight="1" thickBot="1">
      <c r="A113" s="402"/>
      <c r="B113" s="403"/>
      <c r="C113" s="404"/>
      <c r="D113" s="431"/>
      <c r="E113" s="431"/>
      <c r="F113" s="453"/>
      <c r="G113" s="431"/>
      <c r="H113" s="444"/>
      <c r="I113" s="316"/>
      <c r="J113" s="191" t="s">
        <v>24</v>
      </c>
      <c r="K113" s="287" t="str">
        <f>'2b.  Complex Form Data Entry'!H156</f>
        <v>Allocation Change</v>
      </c>
      <c r="L113" s="455"/>
      <c r="O113" s="303"/>
      <c r="P113" s="303"/>
      <c r="Q113" s="303"/>
      <c r="R113" s="438"/>
      <c r="S113" s="439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69">
        <f>'2b.  Complex Form Data Entry'!J157</f>
        <v>0</v>
      </c>
      <c r="S114" s="470"/>
      <c r="T114" s="42"/>
    </row>
    <row r="115" spans="1:20" ht="13.5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469">
        <f>'2b.  Complex Form Data Entry'!J158</f>
        <v>0</v>
      </c>
      <c r="S115" s="470"/>
      <c r="T115" s="42"/>
    </row>
    <row r="116" spans="1:20" ht="13.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69">
        <f>'2b.  Complex Form Data Entry'!J159</f>
        <v>0</v>
      </c>
      <c r="S116" s="470"/>
      <c r="T116" s="42"/>
    </row>
    <row r="117" spans="1:20" ht="13.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69">
        <f>'2b.  Complex Form Data Entry'!J160</f>
        <v>0</v>
      </c>
      <c r="S117" s="470"/>
      <c r="T117" s="42"/>
    </row>
    <row r="118" spans="1:20" ht="13.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69">
        <f>'2b.  Complex Form Data Entry'!J161</f>
        <v>0</v>
      </c>
      <c r="S118" s="470"/>
      <c r="T118" s="42"/>
    </row>
    <row r="119" spans="1:20" ht="13.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69">
        <f>'2b.  Complex Form Data Entry'!J162</f>
        <v>0</v>
      </c>
      <c r="S119" s="470"/>
      <c r="T119" s="42"/>
    </row>
    <row r="120" spans="1:20" ht="14.25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71">
        <f>SUM(R114:S119)</f>
        <v>0</v>
      </c>
      <c r="S120" s="472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140</v>
      </c>
      <c r="B123" s="445" t="str">
        <f>IF('2b.  Complex Form Data Entry'!G39="Y","See note 5 below.",'2b.  Complex Form Data Entry'!D43)</f>
        <v>An NPV analysis was not performed because …</v>
      </c>
      <c r="C123" s="445"/>
      <c r="D123" s="445"/>
      <c r="E123" s="445"/>
      <c r="F123" s="445"/>
      <c r="G123" s="445"/>
      <c r="H123" s="445"/>
      <c r="I123" s="445"/>
      <c r="J123" s="445"/>
      <c r="K123" s="445"/>
      <c r="L123" s="445"/>
      <c r="M123" s="445"/>
      <c r="N123" s="445"/>
      <c r="O123" s="445"/>
      <c r="P123" s="445"/>
      <c r="Q123" s="445"/>
      <c r="R123" s="445"/>
      <c r="S123" s="445"/>
      <c r="T123" s="5"/>
    </row>
    <row r="124" spans="1:20" ht="13.5">
      <c r="A124" s="68" t="s">
        <v>112</v>
      </c>
      <c r="B124" s="440" t="s">
        <v>148</v>
      </c>
      <c r="C124" s="440"/>
      <c r="D124" s="440"/>
      <c r="E124" s="440"/>
      <c r="F124" s="440"/>
      <c r="G124" s="440"/>
      <c r="H124" s="440"/>
      <c r="I124" s="440"/>
      <c r="J124" s="440"/>
      <c r="K124" s="440"/>
      <c r="L124" s="440"/>
      <c r="M124" s="440"/>
      <c r="N124" s="440"/>
      <c r="O124" s="440"/>
      <c r="P124" s="440"/>
      <c r="Q124" s="440"/>
      <c r="R124" s="440"/>
      <c r="S124" s="440"/>
      <c r="T124" s="5"/>
    </row>
    <row r="125" spans="1:20" ht="14.25" customHeight="1">
      <c r="A125" s="69" t="s">
        <v>52</v>
      </c>
      <c r="B125" s="468" t="s">
        <v>116</v>
      </c>
      <c r="C125" s="468"/>
      <c r="D125" s="468"/>
      <c r="E125" s="468"/>
      <c r="F125" s="468"/>
      <c r="G125" s="468"/>
      <c r="H125" s="468"/>
      <c r="I125" s="468"/>
      <c r="J125" s="468"/>
      <c r="K125" s="468"/>
      <c r="L125" s="468"/>
      <c r="M125" s="468"/>
      <c r="N125" s="468"/>
      <c r="O125" s="468"/>
      <c r="P125" s="468"/>
      <c r="Q125" s="468"/>
      <c r="R125" s="468"/>
      <c r="S125" s="468"/>
      <c r="T125" s="5"/>
    </row>
    <row r="126" spans="1:20" ht="16.5" customHeight="1">
      <c r="A126" s="69" t="s">
        <v>113</v>
      </c>
      <c r="B126" s="442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42"/>
      <c r="D126" s="442"/>
      <c r="E126" s="442"/>
      <c r="F126" s="442"/>
      <c r="G126" s="442"/>
      <c r="H126" s="442"/>
      <c r="I126" s="442"/>
      <c r="J126" s="442"/>
      <c r="K126" s="442"/>
      <c r="L126" s="442"/>
      <c r="M126" s="442"/>
      <c r="N126" s="442"/>
      <c r="O126" s="442"/>
      <c r="P126" s="442"/>
      <c r="Q126" s="442"/>
      <c r="R126" s="442"/>
      <c r="S126" s="442"/>
      <c r="T126" s="5"/>
    </row>
    <row r="127" spans="1:20" ht="14.25" customHeight="1">
      <c r="A127" s="67" t="s">
        <v>114</v>
      </c>
      <c r="B127" s="429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29"/>
      <c r="D127" s="429"/>
      <c r="E127" s="429"/>
      <c r="F127" s="429"/>
      <c r="G127" s="429"/>
      <c r="H127" s="429"/>
      <c r="I127" s="429"/>
      <c r="J127" s="429"/>
      <c r="K127" s="429"/>
      <c r="L127" s="429"/>
      <c r="M127" s="429"/>
      <c r="N127" s="429"/>
      <c r="O127" s="429"/>
      <c r="P127" s="429"/>
      <c r="Q127" s="429"/>
      <c r="R127" s="429"/>
      <c r="S127" s="429"/>
      <c r="T127" s="5"/>
    </row>
    <row r="128" spans="1:20" ht="16.5" customHeight="1">
      <c r="A128" s="67" t="s">
        <v>118</v>
      </c>
      <c r="B128" s="428" t="s">
        <v>111</v>
      </c>
      <c r="C128" s="428"/>
      <c r="D128" s="428"/>
      <c r="E128" s="428"/>
      <c r="F128" s="428"/>
      <c r="G128" s="428"/>
      <c r="H128" s="428"/>
      <c r="I128" s="428"/>
      <c r="J128" s="428"/>
      <c r="K128" s="428"/>
      <c r="L128" s="428"/>
      <c r="M128" s="428"/>
      <c r="N128" s="428"/>
      <c r="O128" s="428"/>
      <c r="P128" s="428"/>
      <c r="Q128" s="428"/>
      <c r="R128" s="428"/>
      <c r="S128" s="428"/>
      <c r="T128" s="5"/>
    </row>
    <row r="129" spans="1:19" ht="14.25" customHeight="1">
      <c r="A129" s="67"/>
      <c r="B129" s="446" t="str">
        <f>'2b.  Complex Form Data Entry'!C174</f>
        <v>-</v>
      </c>
      <c r="C129" s="446"/>
      <c r="D129" s="446"/>
      <c r="E129" s="446"/>
      <c r="F129" s="446"/>
      <c r="G129" s="446"/>
      <c r="H129" s="446"/>
      <c r="I129" s="446"/>
      <c r="J129" s="446"/>
      <c r="K129" s="446"/>
      <c r="L129" s="446"/>
      <c r="M129" s="446"/>
      <c r="N129" s="446"/>
      <c r="O129" s="446"/>
      <c r="P129" s="446"/>
      <c r="Q129" s="446"/>
      <c r="R129" s="446"/>
      <c r="S129" s="446"/>
    </row>
    <row r="130" spans="1:19" ht="13.5">
      <c r="A130" s="67"/>
      <c r="B130" s="446" t="str">
        <f>'2b.  Complex Form Data Entry'!C175</f>
        <v xml:space="preserve">- </v>
      </c>
      <c r="C130" s="446"/>
      <c r="D130" s="446"/>
      <c r="E130" s="446"/>
      <c r="F130" s="446"/>
      <c r="G130" s="446"/>
      <c r="H130" s="446"/>
      <c r="I130" s="446"/>
      <c r="J130" s="446"/>
      <c r="K130" s="446"/>
      <c r="L130" s="446"/>
      <c r="M130" s="446"/>
      <c r="N130" s="446"/>
      <c r="O130" s="446"/>
      <c r="P130" s="446"/>
      <c r="Q130" s="446"/>
      <c r="R130" s="446"/>
      <c r="S130" s="446"/>
    </row>
    <row r="131" spans="1:19" ht="12.75" customHeight="1">
      <c r="A131" s="67"/>
      <c r="B131" s="446" t="str">
        <f>'2b.  Complex Form Data Entry'!C176</f>
        <v xml:space="preserve">- </v>
      </c>
      <c r="C131" s="446"/>
      <c r="D131" s="446"/>
      <c r="E131" s="446"/>
      <c r="F131" s="446"/>
      <c r="G131" s="446"/>
      <c r="H131" s="446"/>
      <c r="I131" s="446"/>
      <c r="J131" s="446"/>
      <c r="K131" s="446"/>
      <c r="L131" s="446"/>
      <c r="M131" s="446"/>
      <c r="N131" s="446"/>
      <c r="O131" s="446"/>
      <c r="P131" s="446"/>
      <c r="Q131" s="446"/>
      <c r="R131" s="446"/>
      <c r="S131" s="446"/>
    </row>
    <row r="132" spans="1:19" ht="15" customHeight="1">
      <c r="A132" s="67"/>
      <c r="B132" s="446" t="str">
        <f>'2b.  Complex Form Data Entry'!C177</f>
        <v xml:space="preserve">- </v>
      </c>
      <c r="C132" s="446"/>
      <c r="D132" s="446"/>
      <c r="E132" s="446"/>
      <c r="F132" s="446"/>
      <c r="G132" s="446"/>
      <c r="H132" s="446"/>
      <c r="I132" s="446"/>
      <c r="J132" s="446"/>
      <c r="K132" s="446"/>
      <c r="L132" s="446"/>
      <c r="M132" s="446"/>
      <c r="N132" s="446"/>
      <c r="O132" s="446"/>
      <c r="P132" s="446"/>
      <c r="Q132" s="446"/>
      <c r="R132" s="446"/>
      <c r="S132" s="446"/>
    </row>
    <row r="133" spans="1:20" ht="13.5">
      <c r="A133" s="67"/>
      <c r="B133" s="446" t="str">
        <f>'2b.  Complex Form Data Entry'!C178</f>
        <v xml:space="preserve">- </v>
      </c>
      <c r="C133" s="446"/>
      <c r="D133" s="446"/>
      <c r="E133" s="446"/>
      <c r="F133" s="446"/>
      <c r="G133" s="446"/>
      <c r="H133" s="446"/>
      <c r="I133" s="446"/>
      <c r="J133" s="446"/>
      <c r="K133" s="446"/>
      <c r="L133" s="446"/>
      <c r="M133" s="446"/>
      <c r="N133" s="446"/>
      <c r="O133" s="446"/>
      <c r="P133" s="446"/>
      <c r="Q133" s="446"/>
      <c r="R133" s="446"/>
      <c r="S133" s="446"/>
      <c r="T133" s="5"/>
    </row>
    <row r="134" spans="1:19" ht="13.5">
      <c r="A134" s="67"/>
      <c r="B134" s="446"/>
      <c r="C134" s="446"/>
      <c r="D134" s="446"/>
      <c r="E134" s="446"/>
      <c r="F134" s="446"/>
      <c r="G134" s="446"/>
      <c r="H134" s="446"/>
      <c r="I134" s="446"/>
      <c r="J134" s="446"/>
      <c r="K134" s="446"/>
      <c r="L134" s="446"/>
      <c r="M134" s="446"/>
      <c r="N134" s="446"/>
      <c r="O134" s="446"/>
      <c r="P134" s="446"/>
      <c r="Q134" s="446"/>
      <c r="R134" s="446"/>
      <c r="S134" s="446"/>
    </row>
    <row r="135" spans="1:19" ht="13.5">
      <c r="A135" t="str">
        <f>IF('2b.  Complex Form Data Entry'!C181=""," ","6.")</f>
        <v xml:space="preserve"> </v>
      </c>
      <c r="B135" s="446"/>
      <c r="C135" s="446"/>
      <c r="D135" s="446"/>
      <c r="E135" s="446"/>
      <c r="F135" s="446"/>
      <c r="G135" s="446"/>
      <c r="H135" s="446"/>
      <c r="I135" s="446"/>
      <c r="J135" s="446"/>
      <c r="K135" s="446"/>
      <c r="L135" s="446"/>
      <c r="M135" s="446"/>
      <c r="N135" s="446"/>
      <c r="O135" s="446"/>
      <c r="P135" s="446"/>
      <c r="Q135" s="446"/>
      <c r="R135" s="446"/>
      <c r="S135" s="446"/>
    </row>
    <row r="136" spans="1:19" ht="13.5">
      <c r="A136" s="69"/>
      <c r="B136" s="446"/>
      <c r="C136" s="446"/>
      <c r="D136" s="446"/>
      <c r="E136" s="446"/>
      <c r="F136" s="446"/>
      <c r="G136" s="446"/>
      <c r="H136" s="446"/>
      <c r="I136" s="446"/>
      <c r="J136" s="446"/>
      <c r="K136" s="446"/>
      <c r="L136" s="446"/>
      <c r="M136" s="446"/>
      <c r="N136" s="446"/>
      <c r="O136" s="446"/>
      <c r="P136" s="446"/>
      <c r="Q136" s="446"/>
      <c r="R136" s="446"/>
      <c r="S136" s="446"/>
    </row>
    <row r="137" spans="1:19" ht="13.5">
      <c r="A137" s="69"/>
      <c r="B137" s="446"/>
      <c r="C137" s="446"/>
      <c r="D137" s="446"/>
      <c r="E137" s="446"/>
      <c r="F137" s="446"/>
      <c r="G137" s="446"/>
      <c r="H137" s="446"/>
      <c r="I137" s="446"/>
      <c r="J137" s="446"/>
      <c r="K137" s="446"/>
      <c r="L137" s="446"/>
      <c r="M137" s="446"/>
      <c r="N137" s="446"/>
      <c r="O137" s="446"/>
      <c r="P137" s="446"/>
      <c r="Q137" s="446"/>
      <c r="R137" s="446"/>
      <c r="S137" s="446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2.75">
      <c r="C140" s="52"/>
      <c r="D140" s="53"/>
      <c r="E140" s="49"/>
      <c r="F140" s="49"/>
    </row>
  </sheetData>
  <mergeCells count="100"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A1:S1"/>
    <mergeCell ref="A3:S3"/>
    <mergeCell ref="A4:S4"/>
    <mergeCell ref="A5:B5"/>
    <mergeCell ref="C5:S5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8FEC08BF0467C843A2BD7D49334C7C66" ma:contentTypeVersion="10" ma:contentTypeDescription="" ma:contentTypeScope="" ma:versionID="196d4feb04c561bd390ef1e8e05318b5">
  <xsd:schema xmlns:xsd="http://www.w3.org/2001/XMLSchema" xmlns:xs="http://www.w3.org/2001/XMLSchema" xmlns:p="http://schemas.microsoft.com/office/2006/metadata/properties" xmlns:ns1="http://schemas.microsoft.com/sharepoint/v3" xmlns:ns2="308dc21f-8940-46b7-9ee9-f86b439897b1" xmlns:ns3="cc811197-5a73-4d86-a206-c117da05ddaa" targetNamespace="http://schemas.microsoft.com/office/2006/metadata/properties" ma:root="true" ma:fieldsID="7cfd6f0f56caf459718511aea39e0a70" ns1:_="" ns2:_="" ns3:_="">
    <xsd:import namespace="http://schemas.microsoft.com/sharepoint/v3"/>
    <xsd:import namespace="308dc21f-8940-46b7-9ee9-f86b439897b1"/>
    <xsd:import namespace="cc811197-5a73-4d86-a206-c117da05ddaa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9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AssignedTo xmlns="http://schemas.microsoft.com/sharepoint/v3">
      <UserInfo>
        <DisplayName/>
        <AccountId xsi:nil="true"/>
        <AccountType/>
      </UserInfo>
    </AssignedTo>
    <Proposed_x002f_Passed_x0020__x0023__x003a_ xmlns="308dc21f-8940-46b7-9ee9-f86b439897b1" xsi:nil="true"/>
  </documentManagement>
</p:properties>
</file>

<file path=customXml/itemProps1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4AEDDEA-6A0B-4396-AB9E-A13755301C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08dc21f-8940-46b7-9ee9-f86b439897b1"/>
    <ds:schemaRef ds:uri="cc811197-5a73-4d86-a206-c117da05d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0F66F75-E298-49D7-923C-92FD04AD8C51}">
  <ds:schemaRefs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dcmitype/"/>
    <ds:schemaRef ds:uri="308dc21f-8940-46b7-9ee9-f86b439897b1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cc811197-5a73-4d86-a206-c117da05ddaa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Bender, Sid</cp:lastModifiedBy>
  <cp:lastPrinted>2015-03-19T18:52:03Z</cp:lastPrinted>
  <dcterms:created xsi:type="dcterms:W3CDTF">1999-06-02T23:29:55Z</dcterms:created>
  <dcterms:modified xsi:type="dcterms:W3CDTF">2016-07-20T00:36:10Z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0x010100D03C1FEDB24A304B88B22491CFC09769008FEC08BF0467C843A2BD7D49334C7C66</vt:lpwstr>
  </property>
  <property fmtid="{D5CDD505-2E9C-101B-9397-08002B2CF9AE}" pid="4" name="_dlc_DocIdItemGuid">
    <vt:lpwstr>a2dc4539-c5af-445e-b72f-38e0f8a3c400</vt:lpwstr>
  </property>
</Properties>
</file>