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65461" yWindow="285" windowWidth="22920" windowHeight="9435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  <sheet name="Lease Info" sheetId="11" r:id="rId4"/>
    <sheet name="2b.  Complex Form Data Entry" sheetId="9" state="hidden" r:id="rId5"/>
    <sheet name="3b.  Complex Form Fiscal Note" sheetId="10" state="hidden" r:id="rId6"/>
  </sheets>
  <definedNames>
    <definedName name="_xlnm.Print_Area" localSheetId="2">'3a.  Simple Form Fiscal Note'!$A$1:$S$121</definedName>
    <definedName name="_xlnm.Print_Area" localSheetId="5">'3b.  Complex Form Fiscal Note'!$A$1:$S$133</definedName>
  </definedNames>
  <calcPr calcId="152511"/>
</workbook>
</file>

<file path=xl/sharedStrings.xml><?xml version="1.0" encoding="utf-8"?>
<sst xmlns="http://schemas.openxmlformats.org/spreadsheetml/2006/main" count="698" uniqueCount="189">
  <si>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</si>
  <si>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</si>
  <si>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</si>
  <si>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</si>
  <si>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</si>
  <si>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</si>
  <si>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</si>
  <si>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</si>
  <si>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</si>
  <si>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</si>
  <si>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</si>
  <si>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</si>
  <si>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</si>
  <si>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</si>
  <si>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</si>
  <si>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</si>
  <si>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</si>
  <si>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</si>
  <si>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</si>
  <si>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</si>
  <si>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</si>
  <si>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</si>
  <si>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</si>
  <si>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</si>
  <si>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</si>
  <si>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</si>
  <si>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</si>
  <si>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</si>
  <si>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</si>
  <si>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</si>
  <si>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</si>
  <si>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</si>
  <si>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</si>
  <si>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</si>
  <si>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</si>
  <si>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</si>
  <si>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</si>
  <si>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</si>
  <si>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</si>
  <si>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</si>
  <si>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</si>
  <si>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</si>
  <si>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</si>
  <si>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</si>
  <si>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</si>
  <si>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</si>
  <si>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</si>
  <si>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</si>
  <si>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</si>
  <si>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</si>
  <si>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</si>
  <si>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</si>
  <si>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</si>
  <si>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</si>
  <si>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</si>
  <si>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</si>
  <si>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</si>
  <si>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</si>
  <si>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</si>
  <si>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</si>
  <si>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</si>
  <si>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</si>
  <si>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</si>
  <si>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</si>
  <si>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</si>
  <si>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</si>
  <si>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</si>
  <si>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</si>
  <si>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</si>
  <si>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</si>
  <si>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</si>
  <si>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</si>
  <si>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</si>
  <si>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</si>
  <si>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</si>
  <si>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</si>
  <si>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</si>
  <si>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</si>
  <si>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</si>
  <si>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</si>
  <si>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</si>
  <si>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</si>
  <si>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</si>
  <si>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</si>
  <si>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</si>
  <si>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</si>
  <si>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</si>
  <si>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</si>
  <si>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</si>
  <si>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</si>
  <si>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</si>
  <si>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</si>
  <si>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</si>
  <si>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</si>
  <si>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</si>
  <si>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</si>
  <si>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</si>
  <si>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</si>
  <si>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</si>
  <si>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</si>
  <si>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</si>
  <si>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</si>
  <si>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</si>
  <si>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</si>
  <si>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</si>
  <si>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</si>
  <si>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</si>
  <si>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</si>
  <si>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</si>
  <si>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</si>
  <si>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</si>
  <si>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</si>
  <si>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</si>
  <si>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</si>
  <si>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</si>
  <si>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</si>
  <si>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</si>
  <si>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</si>
  <si>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</si>
  <si>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</si>
  <si>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</si>
  <si>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</si>
  <si>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</si>
  <si>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</si>
  <si>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</si>
  <si>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</si>
  <si>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</si>
  <si>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</si>
  <si>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</si>
  <si>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</si>
  <si>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</si>
  <si>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</si>
  <si>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</si>
  <si>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</si>
  <si>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An NPV analysis was not performed because …</t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</si>
  <si>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</si>
  <si>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</si>
  <si>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</si>
  <si>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</si>
  <si>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-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</si>
  <si>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</si>
  <si>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</si>
  <si>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</si>
  <si>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</si>
  <si>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</si>
  <si>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</si>
  <si>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</si>
  <si>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</si>
  <si>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</si>
  <si>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</si>
  <si>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</si>
  <si>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</si>
  <si>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</si>
  <si>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</si>
  <si>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</si>
  <si>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1044337</t>
  </si>
  <si>
    <t>Lease for Juvenile Court at 451 SW 10th, Renton</t>
  </si>
  <si>
    <t>Renton Juvenile Court</t>
  </si>
  <si>
    <t>Superior Court</t>
  </si>
  <si>
    <t>New Lease</t>
  </si>
  <si>
    <t>Stand Alone</t>
  </si>
  <si>
    <t>Carolyn Mock/Julie Porter</t>
  </si>
  <si>
    <t>2/26/16</t>
  </si>
  <si>
    <t>5 years</t>
  </si>
  <si>
    <t>A51000</t>
  </si>
  <si>
    <t>0510</t>
  </si>
  <si>
    <t>0010</t>
  </si>
  <si>
    <t>An NPV analysis was not performed because only one site was considered.</t>
  </si>
  <si>
    <t>Superior Court Lease at 451 SW 10th, Renton, WA</t>
  </si>
  <si>
    <t>S.F.</t>
  </si>
  <si>
    <t>Term</t>
  </si>
  <si>
    <t xml:space="preserve"> Years</t>
  </si>
  <si>
    <t>Months</t>
  </si>
  <si>
    <t>1 - 12</t>
  </si>
  <si>
    <t>13 - 24</t>
  </si>
  <si>
    <t>25 - 36</t>
  </si>
  <si>
    <t>37 - 48</t>
  </si>
  <si>
    <t>49 - 60</t>
  </si>
  <si>
    <t>Rate/s.f.</t>
  </si>
  <si>
    <t>Annual</t>
  </si>
  <si>
    <t>Monthly</t>
  </si>
  <si>
    <t>Rent</t>
  </si>
  <si>
    <t>Juvenile Court Probation</t>
  </si>
  <si>
    <t>- No operating cost pass-through</t>
  </si>
  <si>
    <t>- Option to extend term for two additional five year periods</t>
  </si>
  <si>
    <t>- Assumes a 6/1/2016 commencement date</t>
  </si>
  <si>
    <t>Assume 6/1/16 commencement:</t>
  </si>
  <si>
    <t>No operating cost pass-through</t>
  </si>
  <si>
    <t>Rent Schedule: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</si>
</sst>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double"/>
      <bottom style="double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7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167" fontId="33" fillId="5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4" fontId="35" fillId="3" borderId="27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vertical="center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33" fillId="3" borderId="31" xfId="0" applyFont="1" applyFill="1" applyBorder="1" applyAlignment="1" applyProtection="1" quotePrefix="1">
      <alignment horizontal="left" vertical="top"/>
      <protection locked="0"/>
    </xf>
    <xf numFmtId="164" fontId="0" fillId="0" borderId="0" xfId="18" applyNumberFormat="1" applyFont="1"/>
    <xf numFmtId="44" fontId="0" fillId="0" borderId="0" xfId="16" applyFont="1"/>
    <xf numFmtId="16" fontId="0" fillId="0" borderId="4" xfId="0" applyNumberFormat="1" applyBorder="1" applyAlignment="1" quotePrefix="1">
      <alignment horizontal="center"/>
    </xf>
    <xf numFmtId="0" fontId="0" fillId="0" borderId="4" xfId="0" applyBorder="1" applyAlignment="1" quotePrefix="1">
      <alignment horizontal="center"/>
    </xf>
    <xf numFmtId="166" fontId="0" fillId="0" borderId="0" xfId="16" applyNumberFormat="1" applyFont="1"/>
    <xf numFmtId="0" fontId="13" fillId="0" borderId="0" xfId="0" applyFont="1"/>
    <xf numFmtId="166" fontId="0" fillId="0" borderId="0" xfId="0" applyNumberFormat="1"/>
    <xf numFmtId="0" fontId="0" fillId="0" borderId="0" xfId="0" applyAlignment="1">
      <alignment horizontal="center"/>
    </xf>
    <xf numFmtId="0" fontId="32" fillId="0" borderId="49" xfId="0" applyFont="1" applyBorder="1" applyAlignment="1" applyProtection="1">
      <alignment horizontal="center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40" fillId="0" borderId="0" xfId="0" applyFont="1" applyBorder="1" applyAlignment="1" applyProtection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35" fillId="0" borderId="0" xfId="0" applyFont="1" applyBorder="1" applyAlignment="1" applyProtection="1">
      <alignment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54" xfId="0" applyFont="1" applyBorder="1"/>
    <xf numFmtId="0" fontId="21" fillId="0" borderId="5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3" fillId="6" borderId="57" xfId="0" applyFont="1" applyFill="1" applyBorder="1" applyAlignment="1">
      <alignment horizontal="center" vertical="center"/>
    </xf>
    <xf numFmtId="0" fontId="3" fillId="6" borderId="57" xfId="0" applyFont="1" applyFill="1" applyBorder="1" applyAlignment="1">
      <alignment horizontal="center" vertical="center"/>
    </xf>
    <xf numFmtId="0" fontId="14" fillId="6" borderId="57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8" xfId="16" applyNumberFormat="1" applyFont="1" applyBorder="1" applyAlignment="1">
      <alignment horizontal="center"/>
    </xf>
    <xf numFmtId="166" fontId="1" fillId="0" borderId="59" xfId="16" applyNumberFormat="1" applyFont="1" applyBorder="1" applyAlignment="1">
      <alignment horizontal="center"/>
    </xf>
    <xf numFmtId="166" fontId="1" fillId="0" borderId="8" xfId="16" applyNumberFormat="1" applyFont="1" applyBorder="1" applyAlignment="1">
      <alignment horizontal="center"/>
    </xf>
    <xf numFmtId="166" fontId="1" fillId="0" borderId="60" xfId="16" applyNumberFormat="1" applyFont="1" applyBorder="1" applyAlignment="1">
      <alignment horizontal="center"/>
    </xf>
    <xf numFmtId="3" fontId="1" fillId="0" borderId="54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61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3" fontId="10" fillId="0" borderId="0" xfId="0" applyNumberFormat="1" applyFont="1" applyAlignment="1">
      <alignment vertical="top" wrapText="1"/>
    </xf>
    <xf numFmtId="166" fontId="2" fillId="0" borderId="53" xfId="16" applyNumberFormat="1" applyFont="1" applyBorder="1" applyAlignment="1">
      <alignment horizontal="center"/>
    </xf>
    <xf numFmtId="166" fontId="2" fillId="0" borderId="61" xfId="16" applyNumberFormat="1" applyFont="1" applyBorder="1" applyAlignment="1">
      <alignment horizontal="center"/>
    </xf>
    <xf numFmtId="0" fontId="21" fillId="0" borderId="58" xfId="0" applyFont="1" applyFill="1" applyBorder="1" applyAlignment="1">
      <alignment horizontal="left"/>
    </xf>
    <xf numFmtId="0" fontId="21" fillId="0" borderId="62" xfId="0" applyFont="1" applyFill="1" applyBorder="1" applyAlignment="1">
      <alignment horizontal="left"/>
    </xf>
    <xf numFmtId="0" fontId="21" fillId="0" borderId="63" xfId="0" applyFont="1" applyFill="1" applyBorder="1" applyAlignment="1">
      <alignment horizontal="left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4" xfId="0" applyFont="1" applyBorder="1" applyAlignment="1">
      <alignment horizontal="center" wrapText="1"/>
    </xf>
    <xf numFmtId="0" fontId="21" fillId="0" borderId="65" xfId="0" applyFont="1" applyBorder="1" applyAlignment="1">
      <alignment horizont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61" xfId="0" applyFont="1" applyBorder="1" applyAlignment="1">
      <alignment vertical="top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7" fontId="21" fillId="0" borderId="27" xfId="18" applyNumberFormat="1" applyFont="1" applyFill="1" applyBorder="1" applyAlignment="1">
      <alignment horizontal="center" vertical="center" wrapText="1"/>
    </xf>
    <xf numFmtId="167" fontId="21" fillId="0" borderId="28" xfId="18" applyNumberFormat="1" applyFont="1" applyFill="1" applyBorder="1" applyAlignment="1">
      <alignment horizontal="center" vertical="center" wrapText="1"/>
    </xf>
    <xf numFmtId="167" fontId="21" fillId="0" borderId="30" xfId="18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166" fontId="1" fillId="0" borderId="7" xfId="16" applyNumberFormat="1" applyFont="1" applyBorder="1"/>
    <xf numFmtId="166" fontId="1" fillId="0" borderId="66" xfId="16" applyNumberFormat="1" applyFont="1" applyBorder="1"/>
    <xf numFmtId="166" fontId="2" fillId="0" borderId="1" xfId="16" applyNumberFormat="1" applyFont="1" applyBorder="1"/>
    <xf numFmtId="166" fontId="2" fillId="0" borderId="67" xfId="16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customXml" Target="../customXml/item4.xml" /><Relationship Id="rId13" Type="http://schemas.openxmlformats.org/officeDocument/2006/relationships/customXml" Target="../customXml/item5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2"/>
  <sheetViews>
    <sheetView showGridLines="0" zoomScale="80" zoomScaleNormal="80" workbookViewId="0" topLeftCell="A1">
      <selection activeCell="P17" sqref="P17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99" t="s">
        <v>60</v>
      </c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Bot="1" thickTop="1">
      <c r="B10" s="210"/>
      <c r="C10" s="259" t="s">
        <v>149</v>
      </c>
      <c r="D10" s="235"/>
      <c r="E10" s="235"/>
      <c r="F10" s="235"/>
      <c r="G10" s="138" t="s">
        <v>156</v>
      </c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83" t="s">
        <v>76</v>
      </c>
      <c r="E11" s="383"/>
      <c r="F11" s="384"/>
      <c r="G11" s="138" t="s">
        <v>157</v>
      </c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77" t="s">
        <v>75</v>
      </c>
      <c r="E12" s="377"/>
      <c r="F12" s="378"/>
      <c r="G12" s="138" t="s">
        <v>158</v>
      </c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77" t="s">
        <v>74</v>
      </c>
      <c r="E13" s="377"/>
      <c r="F13" s="378"/>
      <c r="G13" s="138" t="s">
        <v>159</v>
      </c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93" t="s">
        <v>73</v>
      </c>
      <c r="E14" s="377"/>
      <c r="F14" s="378"/>
      <c r="G14" s="138" t="s">
        <v>160</v>
      </c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77" t="s">
        <v>72</v>
      </c>
      <c r="E15" s="377"/>
      <c r="F15" s="378"/>
      <c r="G15" s="138" t="s">
        <v>161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77" t="s">
        <v>103</v>
      </c>
      <c r="E16" s="377"/>
      <c r="F16" s="240"/>
      <c r="G16" s="187" t="s">
        <v>162</v>
      </c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77" t="s">
        <v>69</v>
      </c>
      <c r="E17" s="377"/>
      <c r="F17" s="378"/>
      <c r="G17" s="141" t="s">
        <v>163</v>
      </c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83" t="s">
        <v>70</v>
      </c>
      <c r="E18" s="383"/>
      <c r="F18" s="384"/>
      <c r="G18" s="142" t="s">
        <v>48</v>
      </c>
      <c r="H18" s="117"/>
      <c r="I18" s="117"/>
      <c r="J18" s="118"/>
      <c r="K18" s="118"/>
      <c r="L18" s="118"/>
      <c r="M18" s="118"/>
      <c r="N18" s="118"/>
      <c r="O18" s="211"/>
    </row>
    <row r="19" spans="2:16" ht="15" thickBot="1">
      <c r="B19" s="210"/>
      <c r="C19" s="242" t="s">
        <v>38</v>
      </c>
      <c r="D19" s="383" t="s">
        <v>137</v>
      </c>
      <c r="E19" s="383"/>
      <c r="F19" s="384"/>
      <c r="G19" s="188">
        <v>2015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401" t="s">
        <v>34</v>
      </c>
      <c r="H20" s="401"/>
      <c r="I20" s="401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 t="s">
        <v>158</v>
      </c>
      <c r="H21" s="144"/>
      <c r="I21" s="145"/>
      <c r="J21" s="146" t="s">
        <v>164</v>
      </c>
      <c r="K21" s="354" t="s">
        <v>165</v>
      </c>
      <c r="L21" s="354" t="s">
        <v>166</v>
      </c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 t="s">
        <v>155</v>
      </c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402" t="s">
        <v>125</v>
      </c>
      <c r="D36" s="402"/>
      <c r="E36" s="402"/>
      <c r="F36" s="402"/>
      <c r="G36" s="402"/>
      <c r="H36" s="402"/>
      <c r="I36" s="402"/>
      <c r="J36" s="402"/>
      <c r="K36" s="402"/>
      <c r="L36" s="402"/>
      <c r="M36" s="402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3" t="s">
        <v>141</v>
      </c>
      <c r="D39" s="392" t="s">
        <v>142</v>
      </c>
      <c r="E39" s="392"/>
      <c r="F39" s="392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97" t="s">
        <v>77</v>
      </c>
      <c r="E40" s="397"/>
      <c r="F40" s="398"/>
      <c r="G40" s="324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97" t="s">
        <v>78</v>
      </c>
      <c r="E41" s="397"/>
      <c r="F41" s="398"/>
      <c r="G41" s="325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85" t="s">
        <v>167</v>
      </c>
      <c r="E43" s="386"/>
      <c r="F43" s="386"/>
      <c r="G43" s="386"/>
      <c r="H43" s="386"/>
      <c r="I43" s="387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88" t="s">
        <v>99</v>
      </c>
      <c r="D48" s="388"/>
      <c r="E48" s="388"/>
      <c r="F48" s="388"/>
      <c r="G48" s="388"/>
      <c r="H48" s="388"/>
      <c r="I48" s="388"/>
      <c r="J48" s="388"/>
      <c r="K48" s="388"/>
      <c r="L48" s="388"/>
      <c r="M48" s="388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403" t="s">
        <v>20</v>
      </c>
      <c r="F57" s="403"/>
      <c r="G57" s="261">
        <f>G19</f>
        <v>2015</v>
      </c>
      <c r="H57" s="262">
        <f>G57+1</f>
        <v>2016</v>
      </c>
      <c r="I57" s="262">
        <f>H57+1</f>
        <v>2017</v>
      </c>
      <c r="J57" s="262">
        <f>I57+1</f>
        <v>2018</v>
      </c>
      <c r="K57" s="262">
        <f>J57+1</f>
        <v>2019</v>
      </c>
      <c r="L57" s="262">
        <f>K57+1</f>
        <v>2020</v>
      </c>
      <c r="M57" s="263" t="s">
        <v>41</v>
      </c>
      <c r="N57" s="263" t="str">
        <f>CONCATENATE("Sum of Revenues Prior to ",G$19)</f>
        <v>Sum of Revenues Prior to 2015</v>
      </c>
      <c r="O57" s="211"/>
    </row>
    <row r="58" spans="2:15" ht="15" thickBot="1">
      <c r="B58" s="210"/>
      <c r="C58" s="157"/>
      <c r="D58" s="158" t="s">
        <v>50</v>
      </c>
      <c r="E58" s="379"/>
      <c r="F58" s="380"/>
      <c r="G58" s="151"/>
      <c r="H58" s="151"/>
      <c r="I58" s="151"/>
      <c r="J58" s="151"/>
      <c r="K58" s="151"/>
      <c r="L58" s="151"/>
      <c r="M58" s="151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hidden="1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308"/>
      <c r="K60" s="309"/>
      <c r="L60" s="309"/>
      <c r="M60" s="192"/>
      <c r="N60" s="193"/>
      <c r="O60" s="211"/>
    </row>
    <row r="61" spans="2:15" ht="15" hidden="1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1"/>
      <c r="K61" s="192"/>
      <c r="L61" s="192"/>
      <c r="M61" s="192"/>
      <c r="N61" s="193"/>
      <c r="O61" s="211"/>
    </row>
    <row r="62" spans="2:15" ht="15" hidden="1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1"/>
      <c r="K62" s="192"/>
      <c r="L62" s="192"/>
      <c r="M62" s="192"/>
      <c r="N62" s="193"/>
      <c r="O62" s="211"/>
    </row>
    <row r="63" spans="2:15" ht="15" hidden="1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89" t="s">
        <v>84</v>
      </c>
      <c r="D68" s="390"/>
      <c r="E68" s="390"/>
      <c r="F68" s="390"/>
      <c r="G68" s="390"/>
      <c r="H68" s="390"/>
      <c r="I68" s="390"/>
      <c r="J68" s="390"/>
      <c r="K68" s="390"/>
      <c r="L68" s="390"/>
      <c r="M68" s="390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400"/>
      <c r="D69" s="400"/>
      <c r="E69" s="400"/>
      <c r="F69" s="400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97" t="s">
        <v>85</v>
      </c>
      <c r="F71" s="397"/>
      <c r="G71" s="397"/>
      <c r="H71" s="397"/>
      <c r="I71" s="397"/>
      <c r="J71" s="397"/>
      <c r="K71" s="397"/>
      <c r="L71" s="397"/>
      <c r="M71" s="397"/>
      <c r="N71" s="180"/>
      <c r="O71" s="211"/>
    </row>
    <row r="72" spans="2:15" ht="13.5" customHeight="1">
      <c r="B72" s="210"/>
      <c r="C72" s="268" t="s">
        <v>25</v>
      </c>
      <c r="D72" s="269"/>
      <c r="E72" s="381" t="s">
        <v>86</v>
      </c>
      <c r="F72" s="381"/>
      <c r="G72" s="381"/>
      <c r="H72" s="381"/>
      <c r="I72" s="381"/>
      <c r="J72" s="381"/>
      <c r="K72" s="381"/>
      <c r="L72" s="381"/>
      <c r="M72" s="381"/>
      <c r="N72" s="181"/>
      <c r="O72" s="211"/>
    </row>
    <row r="73" spans="2:15" ht="14.25">
      <c r="B73" s="210"/>
      <c r="C73" s="268" t="s">
        <v>53</v>
      </c>
      <c r="D73" s="269"/>
      <c r="E73" s="381" t="s">
        <v>87</v>
      </c>
      <c r="F73" s="382"/>
      <c r="G73" s="382"/>
      <c r="H73" s="382"/>
      <c r="I73" s="382"/>
      <c r="J73" s="382"/>
      <c r="K73" s="382"/>
      <c r="L73" s="382"/>
      <c r="M73" s="382"/>
      <c r="N73" s="179"/>
      <c r="O73" s="211"/>
    </row>
    <row r="74" spans="2:15" ht="14.25">
      <c r="B74" s="210"/>
      <c r="C74" s="391" t="s">
        <v>55</v>
      </c>
      <c r="D74" s="391"/>
      <c r="E74" s="381" t="s">
        <v>88</v>
      </c>
      <c r="F74" s="382"/>
      <c r="G74" s="382"/>
      <c r="H74" s="382"/>
      <c r="I74" s="382"/>
      <c r="J74" s="382"/>
      <c r="K74" s="382"/>
      <c r="L74" s="382"/>
      <c r="M74" s="382"/>
      <c r="N74" s="179"/>
      <c r="O74" s="211"/>
    </row>
    <row r="75" spans="2:15" ht="14.25" customHeight="1">
      <c r="B75" s="210"/>
      <c r="C75" s="395" t="s">
        <v>56</v>
      </c>
      <c r="D75" s="395"/>
      <c r="E75" s="381" t="s">
        <v>89</v>
      </c>
      <c r="F75" s="381"/>
      <c r="G75" s="381"/>
      <c r="H75" s="381"/>
      <c r="I75" s="381"/>
      <c r="J75" s="381"/>
      <c r="K75" s="381"/>
      <c r="L75" s="381"/>
      <c r="M75" s="381"/>
      <c r="N75" s="181"/>
      <c r="O75" s="211"/>
    </row>
    <row r="76" spans="2:15" ht="14.25">
      <c r="B76" s="210"/>
      <c r="C76" s="391" t="s">
        <v>57</v>
      </c>
      <c r="D76" s="391"/>
      <c r="E76" s="381"/>
      <c r="F76" s="382"/>
      <c r="G76" s="382"/>
      <c r="H76" s="382"/>
      <c r="I76" s="382"/>
      <c r="J76" s="382"/>
      <c r="K76" s="382"/>
      <c r="L76" s="382"/>
      <c r="M76" s="382"/>
      <c r="N76" s="179"/>
      <c r="O76" s="211"/>
    </row>
    <row r="77" spans="2:15" ht="15" customHeight="1">
      <c r="B77" s="210"/>
      <c r="C77" s="396" t="s">
        <v>26</v>
      </c>
      <c r="D77" s="396"/>
      <c r="E77" s="381" t="s">
        <v>90</v>
      </c>
      <c r="F77" s="382"/>
      <c r="G77" s="382"/>
      <c r="H77" s="382"/>
      <c r="I77" s="382"/>
      <c r="J77" s="382"/>
      <c r="K77" s="382"/>
      <c r="L77" s="382"/>
      <c r="M77" s="382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 t="s">
        <v>158</v>
      </c>
      <c r="F80" s="121"/>
      <c r="G80" s="243" t="s">
        <v>11</v>
      </c>
      <c r="H80" s="119"/>
      <c r="I80" s="159" t="s">
        <v>155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64" t="s">
        <v>40</v>
      </c>
      <c r="D81" s="364"/>
      <c r="E81" s="363" t="s">
        <v>22</v>
      </c>
      <c r="F81" s="363"/>
      <c r="G81" s="261">
        <f>$G$57</f>
        <v>2015</v>
      </c>
      <c r="H81" s="262">
        <f>G81+1</f>
        <v>2016</v>
      </c>
      <c r="I81" s="262">
        <f>H81+1</f>
        <v>2017</v>
      </c>
      <c r="J81" s="262">
        <f>I81+1</f>
        <v>2018</v>
      </c>
      <c r="K81" s="262">
        <f>J81+1</f>
        <v>2019</v>
      </c>
      <c r="L81" s="262">
        <f>K81+1</f>
        <v>2020</v>
      </c>
      <c r="M81" s="263" t="s">
        <v>41</v>
      </c>
      <c r="N81" s="263" t="str">
        <f>CONCATENATE("Sum of Expenditures Prior to ",G$19)</f>
        <v>Sum of Expenditures Prior to 2015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 t="s">
        <v>181</v>
      </c>
      <c r="F84" s="154"/>
      <c r="G84" s="155"/>
      <c r="H84" s="151">
        <f>+'Lease Info'!C16</f>
        <v>40530</v>
      </c>
      <c r="I84" s="151">
        <f>+'Lease Info'!D16</f>
        <v>70493.25</v>
      </c>
      <c r="J84" s="151">
        <f>+'Lease Info'!E16</f>
        <v>72230.25</v>
      </c>
      <c r="K84" s="151">
        <f>+'Lease Info'!F16</f>
        <v>73967.25</v>
      </c>
      <c r="L84" s="151">
        <f>+'Lease Info'!G16</f>
        <v>75704.25</v>
      </c>
      <c r="M84" s="151">
        <f>+'Lease Info'!H16</f>
        <v>31845</v>
      </c>
      <c r="N84" s="193"/>
      <c r="O84" s="211"/>
    </row>
    <row r="85" spans="2:15" ht="14.25" customHeight="1" thickBot="1">
      <c r="B85" s="210"/>
      <c r="C85" s="367" t="s">
        <v>55</v>
      </c>
      <c r="D85" s="368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65" t="s">
        <v>56</v>
      </c>
      <c r="D86" s="366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67" t="s">
        <v>57</v>
      </c>
      <c r="D87" s="368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69" t="s">
        <v>26</v>
      </c>
      <c r="D88" s="370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64" t="s">
        <v>40</v>
      </c>
      <c r="D92" s="364"/>
      <c r="E92" s="363" t="s">
        <v>22</v>
      </c>
      <c r="F92" s="363"/>
      <c r="G92" s="261">
        <f>$G$57</f>
        <v>2015</v>
      </c>
      <c r="H92" s="262">
        <f>G92+1</f>
        <v>2016</v>
      </c>
      <c r="I92" s="262">
        <f>H92+1</f>
        <v>2017</v>
      </c>
      <c r="J92" s="262">
        <f>I92+1</f>
        <v>2018</v>
      </c>
      <c r="K92" s="262">
        <f>J92+1</f>
        <v>2019</v>
      </c>
      <c r="L92" s="262">
        <f>K92+1</f>
        <v>2020</v>
      </c>
      <c r="M92" s="263" t="s">
        <v>41</v>
      </c>
      <c r="N92" s="263" t="str">
        <f>CONCATENATE("Sum of Expenditures Prior to ",G$19)</f>
        <v>Sum of Expenditures Prior to 2015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67" t="s">
        <v>55</v>
      </c>
      <c r="D96" s="368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65" t="s">
        <v>56</v>
      </c>
      <c r="D97" s="366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67" t="s">
        <v>57</v>
      </c>
      <c r="D98" s="368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69" t="s">
        <v>26</v>
      </c>
      <c r="D99" s="370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 hidden="1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hidden="1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hidden="1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hidden="1" thickBot="1">
      <c r="B103" s="210"/>
      <c r="C103" s="364" t="s">
        <v>40</v>
      </c>
      <c r="D103" s="364"/>
      <c r="E103" s="363" t="s">
        <v>22</v>
      </c>
      <c r="F103" s="363"/>
      <c r="G103" s="261">
        <f>$G$57</f>
        <v>2015</v>
      </c>
      <c r="H103" s="262">
        <f>G103+1</f>
        <v>2016</v>
      </c>
      <c r="I103" s="262">
        <f>H103+1</f>
        <v>2017</v>
      </c>
      <c r="J103" s="262">
        <f>I103+1</f>
        <v>2018</v>
      </c>
      <c r="K103" s="262"/>
      <c r="L103" s="262"/>
      <c r="M103" s="263" t="s">
        <v>41</v>
      </c>
      <c r="N103" s="263" t="str">
        <f>CONCATENATE("Sum of Expenditures Prior to ",G$19)</f>
        <v>Sum of Expenditures Prior to 2015</v>
      </c>
      <c r="O103" s="211"/>
    </row>
    <row r="104" spans="2:15" ht="15" hidden="1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hidden="1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hidden="1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hidden="1" thickBot="1">
      <c r="B107" s="210"/>
      <c r="C107" s="367" t="s">
        <v>55</v>
      </c>
      <c r="D107" s="368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hidden="1" thickBot="1">
      <c r="B108" s="210"/>
      <c r="C108" s="365" t="s">
        <v>56</v>
      </c>
      <c r="D108" s="366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hidden="1" thickBot="1">
      <c r="B109" s="210"/>
      <c r="C109" s="367" t="s">
        <v>57</v>
      </c>
      <c r="D109" s="368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hidden="1" thickBot="1">
      <c r="B110" s="210"/>
      <c r="C110" s="369" t="s">
        <v>26</v>
      </c>
      <c r="D110" s="370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 hidden="1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hidden="1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hidden="1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hidden="1" thickBot="1">
      <c r="B114" s="210"/>
      <c r="C114" s="364" t="s">
        <v>40</v>
      </c>
      <c r="D114" s="364"/>
      <c r="E114" s="363" t="s">
        <v>22</v>
      </c>
      <c r="F114" s="363"/>
      <c r="G114" s="280">
        <f>$G$57</f>
        <v>2015</v>
      </c>
      <c r="H114" s="281">
        <f>G114+1</f>
        <v>2016</v>
      </c>
      <c r="I114" s="281">
        <f>H114+1</f>
        <v>2017</v>
      </c>
      <c r="J114" s="281">
        <f>I114+1</f>
        <v>2018</v>
      </c>
      <c r="K114" s="281"/>
      <c r="L114" s="281"/>
      <c r="M114" s="282" t="s">
        <v>41</v>
      </c>
      <c r="N114" s="263" t="str">
        <f>CONCATENATE("Sum of Expenditures Prior to ",G$19)</f>
        <v>Sum of Expenditures Prior to 2015</v>
      </c>
      <c r="O114" s="211"/>
    </row>
    <row r="115" spans="2:15" ht="15" hidden="1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hidden="1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hidden="1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hidden="1" thickBot="1">
      <c r="B118" s="210"/>
      <c r="C118" s="373" t="s">
        <v>55</v>
      </c>
      <c r="D118" s="374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hidden="1" thickBot="1">
      <c r="B119" s="210"/>
      <c r="C119" s="371" t="s">
        <v>56</v>
      </c>
      <c r="D119" s="372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hidden="1" thickBot="1">
      <c r="B120" s="210"/>
      <c r="C120" s="373" t="s">
        <v>57</v>
      </c>
      <c r="D120" s="374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hidden="1" thickBot="1">
      <c r="B121" s="210"/>
      <c r="C121" s="375" t="s">
        <v>26</v>
      </c>
      <c r="D121" s="376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 hidden="1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hidden="1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hidden="1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hidden="1" thickBot="1">
      <c r="B125" s="210"/>
      <c r="C125" s="364" t="s">
        <v>40</v>
      </c>
      <c r="D125" s="364"/>
      <c r="E125" s="363" t="s">
        <v>22</v>
      </c>
      <c r="F125" s="363"/>
      <c r="G125" s="280">
        <f>$G$57</f>
        <v>2015</v>
      </c>
      <c r="H125" s="281">
        <f>G125+1</f>
        <v>2016</v>
      </c>
      <c r="I125" s="281">
        <f>H125+1</f>
        <v>2017</v>
      </c>
      <c r="J125" s="281">
        <f>I125+1</f>
        <v>2018</v>
      </c>
      <c r="K125" s="281"/>
      <c r="L125" s="281"/>
      <c r="M125" s="282" t="s">
        <v>41</v>
      </c>
      <c r="N125" s="263" t="str">
        <f>CONCATENATE("Sum of Expenditures Prior to ",G$19)</f>
        <v>Sum of Expenditures Prior to 2015</v>
      </c>
      <c r="O125" s="211"/>
    </row>
    <row r="126" spans="2:15" ht="15" hidden="1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hidden="1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hidden="1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hidden="1" thickBot="1">
      <c r="B129" s="210"/>
      <c r="C129" s="373" t="s">
        <v>55</v>
      </c>
      <c r="D129" s="374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hidden="1" thickBot="1">
      <c r="B130" s="210"/>
      <c r="C130" s="371" t="s">
        <v>56</v>
      </c>
      <c r="D130" s="372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hidden="1" thickBot="1">
      <c r="B131" s="210"/>
      <c r="C131" s="373" t="s">
        <v>57</v>
      </c>
      <c r="D131" s="374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hidden="1" thickBot="1">
      <c r="B132" s="210"/>
      <c r="C132" s="375" t="s">
        <v>26</v>
      </c>
      <c r="D132" s="376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 hidden="1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hidden="1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hidden="1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hidden="1" thickBot="1">
      <c r="B136" s="210"/>
      <c r="C136" s="364" t="s">
        <v>40</v>
      </c>
      <c r="D136" s="364"/>
      <c r="E136" s="363" t="s">
        <v>22</v>
      </c>
      <c r="F136" s="363"/>
      <c r="G136" s="280">
        <f>$G$57</f>
        <v>2015</v>
      </c>
      <c r="H136" s="281">
        <f>G136+1</f>
        <v>2016</v>
      </c>
      <c r="I136" s="281">
        <f>H136+1</f>
        <v>2017</v>
      </c>
      <c r="J136" s="281">
        <f>I136+1</f>
        <v>2018</v>
      </c>
      <c r="K136" s="281"/>
      <c r="L136" s="281"/>
      <c r="M136" s="282" t="s">
        <v>41</v>
      </c>
      <c r="N136" s="263" t="str">
        <f>CONCATENATE("Sum of Expenditures Prior to ",G$19)</f>
        <v>Sum of Expenditures Prior to 2015</v>
      </c>
      <c r="O136" s="211"/>
    </row>
    <row r="137" spans="2:15" ht="15" hidden="1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hidden="1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hidden="1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hidden="1" thickBot="1">
      <c r="B140" s="210"/>
      <c r="C140" s="373" t="s">
        <v>55</v>
      </c>
      <c r="D140" s="374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hidden="1" thickBot="1">
      <c r="B141" s="210"/>
      <c r="C141" s="371" t="s">
        <v>56</v>
      </c>
      <c r="D141" s="372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hidden="1" thickBot="1">
      <c r="B142" s="210"/>
      <c r="C142" s="373" t="s">
        <v>57</v>
      </c>
      <c r="D142" s="374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hidden="1" thickBot="1">
      <c r="B143" s="210"/>
      <c r="C143" s="375" t="s">
        <v>26</v>
      </c>
      <c r="D143" s="376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6.5" customHeight="1">
      <c r="B148" s="210"/>
      <c r="C148" s="382" t="s">
        <v>100</v>
      </c>
      <c r="D148" s="382"/>
      <c r="E148" s="382"/>
      <c r="F148" s="382"/>
      <c r="G148" s="382"/>
      <c r="H148" s="382"/>
      <c r="I148" s="382"/>
      <c r="J148" s="382"/>
      <c r="K148" s="382"/>
      <c r="L148" s="382"/>
      <c r="M148" s="382"/>
      <c r="N148" s="179"/>
      <c r="O148" s="224"/>
      <c r="P148" s="225"/>
      <c r="Q148" s="225"/>
    </row>
    <row r="149" spans="2:17" ht="12.75" customHeight="1">
      <c r="B149" s="210"/>
      <c r="C149" s="382" t="s">
        <v>132</v>
      </c>
      <c r="D149" s="382"/>
      <c r="E149" s="382"/>
      <c r="F149" s="382"/>
      <c r="G149" s="382"/>
      <c r="H149" s="382"/>
      <c r="I149" s="382"/>
      <c r="J149" s="382"/>
      <c r="K149" s="382"/>
      <c r="L149" s="382"/>
      <c r="M149" s="382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43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43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394" t="s">
        <v>18</v>
      </c>
      <c r="D155" s="394" t="s">
        <v>39</v>
      </c>
      <c r="E155" s="404" t="s">
        <v>23</v>
      </c>
      <c r="F155" s="404"/>
      <c r="G155" s="283">
        <f>G81</f>
        <v>2015</v>
      </c>
      <c r="H155" s="284">
        <f>IF(OR(G19=2013,G19=2015,G19=2017,G19=2019),G19+1,"NA")</f>
        <v>2016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363"/>
      <c r="D156" s="363"/>
      <c r="E156" s="405"/>
      <c r="F156" s="405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53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hidden="1" thickBot="1">
      <c r="B159" s="210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7"/>
      <c r="L159" s="307"/>
      <c r="M159" s="121"/>
      <c r="N159" s="121"/>
      <c r="O159" s="211"/>
    </row>
    <row r="160" spans="2:15" ht="15" hidden="1" thickBot="1">
      <c r="B160" s="210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7"/>
      <c r="L160" s="307"/>
      <c r="M160" s="121"/>
      <c r="N160" s="121"/>
      <c r="O160" s="211"/>
    </row>
    <row r="161" spans="2:15" ht="15" hidden="1" thickBot="1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5" hidden="1" thickBot="1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44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407"/>
      <c r="G171" s="408"/>
      <c r="H171" s="408"/>
      <c r="I171" s="408"/>
      <c r="J171" s="408"/>
      <c r="K171" s="408"/>
      <c r="L171" s="408"/>
      <c r="M171" s="408"/>
      <c r="N171" s="409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82" t="s">
        <v>153</v>
      </c>
      <c r="D173" s="382"/>
      <c r="E173" s="382"/>
      <c r="F173" s="382"/>
      <c r="G173" s="382"/>
      <c r="H173" s="382"/>
      <c r="I173" s="382"/>
      <c r="J173" s="382"/>
      <c r="K173" s="382"/>
      <c r="L173" s="382"/>
      <c r="M173" s="382"/>
      <c r="N173" s="179"/>
      <c r="O173" s="224"/>
    </row>
    <row r="174" spans="2:15" ht="34.5" customHeight="1" thickBot="1">
      <c r="B174" s="210"/>
      <c r="C174" s="410" t="s">
        <v>183</v>
      </c>
      <c r="D174" s="411"/>
      <c r="E174" s="411"/>
      <c r="F174" s="411"/>
      <c r="G174" s="411"/>
      <c r="H174" s="411"/>
      <c r="I174" s="411"/>
      <c r="J174" s="411"/>
      <c r="K174" s="411"/>
      <c r="L174" s="411"/>
      <c r="M174" s="411"/>
      <c r="N174" s="412"/>
      <c r="O174" s="224"/>
    </row>
    <row r="175" spans="2:15" ht="34.5" customHeight="1" thickBot="1">
      <c r="B175" s="210"/>
      <c r="C175" s="413" t="s">
        <v>184</v>
      </c>
      <c r="D175" s="414"/>
      <c r="E175" s="414"/>
      <c r="F175" s="414"/>
      <c r="G175" s="414"/>
      <c r="H175" s="414"/>
      <c r="I175" s="414"/>
      <c r="J175" s="414"/>
      <c r="K175" s="414"/>
      <c r="L175" s="414"/>
      <c r="M175" s="414"/>
      <c r="N175" s="415"/>
      <c r="O175" s="224"/>
    </row>
    <row r="176" spans="2:15" ht="34.5" customHeight="1" thickBot="1">
      <c r="B176" s="210"/>
      <c r="C176" s="413" t="s">
        <v>185</v>
      </c>
      <c r="D176" s="414"/>
      <c r="E176" s="414"/>
      <c r="F176" s="414"/>
      <c r="G176" s="414"/>
      <c r="H176" s="414"/>
      <c r="I176" s="414"/>
      <c r="J176" s="414"/>
      <c r="K176" s="414"/>
      <c r="L176" s="414"/>
      <c r="M176" s="414"/>
      <c r="N176" s="415"/>
      <c r="O176" s="224"/>
    </row>
    <row r="177" spans="2:15" ht="34.5" customHeight="1" thickBot="1">
      <c r="B177" s="210"/>
      <c r="C177" s="413" t="s">
        <v>123</v>
      </c>
      <c r="D177" s="414"/>
      <c r="E177" s="414"/>
      <c r="F177" s="414"/>
      <c r="G177" s="414"/>
      <c r="H177" s="414"/>
      <c r="I177" s="414"/>
      <c r="J177" s="414"/>
      <c r="K177" s="414"/>
      <c r="L177" s="414"/>
      <c r="M177" s="414"/>
      <c r="N177" s="415"/>
      <c r="O177" s="224"/>
    </row>
    <row r="178" spans="2:15" ht="19.5" customHeight="1">
      <c r="B178" s="210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1"/>
    </row>
    <row r="179" spans="2:15" ht="18.75" customHeight="1">
      <c r="B179" s="210"/>
      <c r="C179" s="382" t="s">
        <v>154</v>
      </c>
      <c r="D179" s="382"/>
      <c r="E179" s="382"/>
      <c r="F179" s="382"/>
      <c r="G179" s="382"/>
      <c r="H179" s="382"/>
      <c r="I179" s="382"/>
      <c r="J179" s="382"/>
      <c r="K179" s="382"/>
      <c r="L179" s="382"/>
      <c r="M179" s="382"/>
      <c r="N179" s="116"/>
      <c r="O179" s="211"/>
    </row>
    <row r="180" spans="2:15" ht="15" thickBot="1">
      <c r="B180" s="217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8"/>
    </row>
    <row r="181" spans="3:9" ht="13.5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7" t="s">
        <v>122</v>
      </c>
      <c r="D195" s="228"/>
      <c r="E195" s="228"/>
      <c r="F195" s="228"/>
      <c r="G195" s="228"/>
      <c r="H195" s="228"/>
      <c r="I195" s="228"/>
      <c r="J195" s="229"/>
      <c r="K195" s="229"/>
      <c r="L195" s="229"/>
      <c r="M195" s="229"/>
      <c r="N195" s="229"/>
      <c r="O195" s="229"/>
      <c r="P195" s="229"/>
      <c r="Q195" s="229"/>
    </row>
    <row r="196" spans="3:17" ht="12.75">
      <c r="C196" s="228" t="str">
        <f>IF(F167="N","The transaction is not backed by new revenue. ","The transaction is backed by new revenue. ")</f>
        <v xml:space="preserve">The transaction is not backed by new revenue. 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7" t="str">
        <f>IF(F167="N","",IF(F168="N","The new revenue does not include grant revenue. ","The new revenue includes grant revenue. "))</f>
        <v/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 ",IF(F168="N"," ",IF(F169="N","The grant has not been awarded. ","The grant has been awarded. ")))</f>
        <v xml:space="preserve">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8" t="str">
        <f>IF(F167="N"," ",IF(F170="N","The new revenue has not been received. ","The new revenue has been received. "))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327" t="str">
        <f>IF(F167="N"," ",IF(F170="N",F171,"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">
        <v>110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1.25" customHeight="1">
      <c r="C202" s="406"/>
      <c r="D202" s="406"/>
      <c r="E202" s="406"/>
      <c r="F202" s="406"/>
      <c r="G202" s="406"/>
      <c r="H202" s="406"/>
      <c r="I202" s="406"/>
      <c r="J202" s="406"/>
      <c r="K202" s="406"/>
      <c r="L202" s="406"/>
      <c r="M202" s="406"/>
      <c r="N202" s="406"/>
      <c r="O202" s="406"/>
      <c r="P202" s="406"/>
      <c r="Q202" s="406"/>
    </row>
    <row r="203" spans="3:17" ht="12.75">
      <c r="C203" s="228"/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ht="12.75">
      <c r="C204" s="230" t="str">
        <f>G29</f>
        <v>1044337</v>
      </c>
      <c r="D204" s="227" t="s">
        <v>43</v>
      </c>
      <c r="E204" s="228" t="str">
        <f>IF(D52="Y",CONCATENATE(F52," in fund balance is being used to cover indicated expenditures.  "),"")</f>
        <v/>
      </c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H29</f>
        <v>0</v>
      </c>
      <c r="D205" s="227" t="s">
        <v>44</v>
      </c>
      <c r="E205" s="228" t="str">
        <f>IF(D54="Y",CONCATENATE(F54," in reallocated grant funding is being used to cover indicated expenditures."),"")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I29</f>
        <v>0</v>
      </c>
      <c r="D206" s="228"/>
      <c r="E206" s="228"/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I30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G30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H30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 t="str">
        <f>I31</f>
        <v>NA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J31</f>
        <v xml:space="preserve"> 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1"/>
      <c r="D212" s="227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0"/>
      <c r="D213" s="227" t="s">
        <v>48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9" ht="12.75">
      <c r="C214" s="226"/>
      <c r="D214" s="108"/>
      <c r="E214" s="108"/>
      <c r="F214" s="108"/>
      <c r="G214" s="108"/>
      <c r="H214" s="108"/>
      <c r="I214" s="108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C202:Q202"/>
    <mergeCell ref="F171:N171"/>
    <mergeCell ref="C174:N174"/>
    <mergeCell ref="C179:M179"/>
    <mergeCell ref="C175:N175"/>
    <mergeCell ref="C176:N176"/>
    <mergeCell ref="C177:N177"/>
    <mergeCell ref="C173:M17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9"/>
  <sheetViews>
    <sheetView showGridLines="0" tabSelected="1" zoomScale="90" zoomScaleNormal="90" workbookViewId="0" topLeftCell="A1">
      <selection activeCell="T97" sqref="T97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44" t="s">
        <v>49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46" t="s">
        <v>31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1"/>
    </row>
    <row r="4" spans="1:20" ht="3" customHeight="1" thickBot="1" thickTop="1">
      <c r="A4" s="431"/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1"/>
    </row>
    <row r="5" spans="1:19" ht="13.5">
      <c r="A5" s="441" t="s">
        <v>7</v>
      </c>
      <c r="B5" s="439"/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40"/>
    </row>
    <row r="6" spans="1:20" ht="13.5">
      <c r="A6" s="437" t="s">
        <v>0</v>
      </c>
      <c r="B6" s="438"/>
      <c r="C6" s="436" t="str">
        <f>IF('2a.  Simple Form Data Entry'!G11="","   ",'2a.  Simple Form Data Entry'!G11)</f>
        <v>Renton Juvenile Court</v>
      </c>
      <c r="D6" s="436"/>
      <c r="E6" s="436"/>
      <c r="F6" s="436"/>
      <c r="G6" s="436"/>
      <c r="H6" s="436"/>
      <c r="I6" s="436"/>
      <c r="J6" s="436"/>
      <c r="L6" s="293" t="s">
        <v>16</v>
      </c>
      <c r="M6" s="293"/>
      <c r="O6" s="72"/>
      <c r="Q6" s="72"/>
      <c r="R6" s="319" t="str">
        <f>IF('2a.  Simple Form Data Entry'!G17="","   ",'2a.  Simple Form Data Entry'!G17)</f>
        <v>5 years</v>
      </c>
      <c r="S6" s="71"/>
      <c r="T6" s="11"/>
    </row>
    <row r="7" spans="1:20" ht="13.5" customHeight="1">
      <c r="A7" s="442" t="s">
        <v>150</v>
      </c>
      <c r="B7" s="433"/>
      <c r="C7" s="443" t="str">
        <f>IF('2a.  Simple Form Data Entry'!G12="","   ",'2a.  Simple Form Data Entry'!G12)</f>
        <v>Superior Court</v>
      </c>
      <c r="D7" s="443"/>
      <c r="E7" s="443"/>
      <c r="F7" s="443"/>
      <c r="G7" s="443"/>
      <c r="H7" s="443"/>
      <c r="I7" s="443"/>
      <c r="J7" s="443"/>
      <c r="L7" s="102" t="s">
        <v>27</v>
      </c>
      <c r="M7" s="102"/>
      <c r="P7" s="73"/>
      <c r="Q7" s="73"/>
      <c r="R7" s="320" t="str">
        <f>'2a.  Simple Form Data Entry'!G18</f>
        <v>NA</v>
      </c>
      <c r="S7" s="54"/>
      <c r="T7" s="11"/>
    </row>
    <row r="8" spans="1:24" ht="13.5" customHeight="1">
      <c r="A8" s="434" t="s">
        <v>2</v>
      </c>
      <c r="B8" s="435"/>
      <c r="C8" s="292" t="str">
        <f>IF('2a.  Simple Form Data Entry'!G15="","   ",'2a.  Simple Form Data Entry'!G15)</f>
        <v>Carolyn Mock/Julie Porter</v>
      </c>
      <c r="E8" s="292"/>
      <c r="F8" s="435" t="s">
        <v>8</v>
      </c>
      <c r="G8" s="435"/>
      <c r="H8" s="329" t="str">
        <f>IF('2a.  Simple Form Data Entry'!G15=""," ",'2a.  Simple Form Data Entry'!G16)</f>
        <v>2/26/16</v>
      </c>
      <c r="I8" s="292"/>
      <c r="J8" s="292"/>
      <c r="L8" s="433" t="s">
        <v>10</v>
      </c>
      <c r="M8" s="433"/>
      <c r="N8" s="433"/>
      <c r="O8" s="433"/>
      <c r="P8" s="74"/>
      <c r="Q8" s="74"/>
      <c r="R8" s="292" t="str">
        <f>IF('2a.  Simple Form Data Entry'!G13="","   ",'2a.  Simple Form Data Entry'!G13)</f>
        <v>New Lease</v>
      </c>
      <c r="S8" s="328"/>
      <c r="T8" s="292"/>
      <c r="U8" s="292"/>
      <c r="V8" s="292"/>
      <c r="W8" s="292"/>
      <c r="X8" s="292"/>
    </row>
    <row r="9" spans="1:24" ht="13.5" customHeight="1">
      <c r="A9" s="434" t="s">
        <v>3</v>
      </c>
      <c r="B9" s="435"/>
      <c r="C9" s="295"/>
      <c r="D9" s="292"/>
      <c r="E9" s="292"/>
      <c r="F9" s="435" t="s">
        <v>13</v>
      </c>
      <c r="G9" s="435"/>
      <c r="H9" s="292"/>
      <c r="I9" s="292"/>
      <c r="J9" s="292"/>
      <c r="L9" s="433" t="s">
        <v>9</v>
      </c>
      <c r="M9" s="433"/>
      <c r="N9" s="433"/>
      <c r="O9" s="433"/>
      <c r="P9" s="55"/>
      <c r="Q9" s="55"/>
      <c r="R9" s="292" t="str">
        <f>IF('2a.  Simple Form Data Entry'!G14="","   ",'2a.  Simple Form Data Entry'!G14)</f>
        <v>Stand Alone</v>
      </c>
      <c r="S9" s="328"/>
      <c r="T9" s="292"/>
      <c r="U9" s="292"/>
      <c r="V9" s="292"/>
      <c r="W9" s="292"/>
      <c r="X9" s="292"/>
    </row>
    <row r="10" spans="1:20" ht="12.75">
      <c r="A10" s="330" t="s">
        <v>149</v>
      </c>
      <c r="B10" s="331"/>
      <c r="C10" s="480" t="str">
        <f>IF('2a.  Simple Form Data Entry'!G10=""," ",'2a.  Simple Form Data Entry'!G10)</f>
        <v>Lease for Juvenile Court at 451 SW 10th, Renton</v>
      </c>
      <c r="D10" s="480"/>
      <c r="E10" s="480"/>
      <c r="F10" s="480"/>
      <c r="G10" s="480"/>
      <c r="H10" s="480"/>
      <c r="I10" s="480"/>
      <c r="J10" s="480"/>
      <c r="K10" s="480"/>
      <c r="L10" s="480"/>
      <c r="M10" s="480"/>
      <c r="N10" s="480"/>
      <c r="O10" s="480"/>
      <c r="P10" s="480"/>
      <c r="Q10" s="480"/>
      <c r="R10" s="480"/>
      <c r="S10" s="481"/>
      <c r="T10" s="11"/>
    </row>
    <row r="11" spans="1:20" ht="13.5" thickBot="1">
      <c r="A11" s="332"/>
      <c r="B11" s="333"/>
      <c r="C11" s="482"/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2"/>
      <c r="O11" s="482"/>
      <c r="P11" s="482"/>
      <c r="Q11" s="482"/>
      <c r="R11" s="482"/>
      <c r="S11" s="483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46" t="s">
        <v>14</v>
      </c>
      <c r="B13" s="446"/>
      <c r="C13" s="446"/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6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47" t="s">
        <v>32</v>
      </c>
      <c r="B15" s="447"/>
      <c r="C15" s="447"/>
      <c r="D15" s="447"/>
      <c r="E15" s="447"/>
      <c r="F15" s="447"/>
      <c r="G15" s="447"/>
      <c r="H15" s="447"/>
      <c r="I15" s="447"/>
      <c r="J15" s="447"/>
      <c r="K15" s="447"/>
      <c r="L15" s="447"/>
      <c r="M15" s="447"/>
      <c r="N15" s="447"/>
      <c r="O15" s="447"/>
      <c r="P15" s="447"/>
      <c r="Q15" s="447"/>
      <c r="R15" s="447"/>
      <c r="S15" s="447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51" t="s">
        <v>143</v>
      </c>
      <c r="B17" s="451"/>
      <c r="C17" s="451"/>
      <c r="D17" s="451"/>
      <c r="E17" s="448" t="str">
        <f>IF('2a.  Simple Form Data Entry'!G39="N","NA",'2a.  Simple Form Data Entry'!G40)</f>
        <v>NA</v>
      </c>
      <c r="F17" s="449"/>
      <c r="G17" s="450"/>
      <c r="H17" s="487" t="s">
        <v>151</v>
      </c>
      <c r="I17" s="488"/>
      <c r="J17" s="488"/>
      <c r="K17" s="488"/>
      <c r="L17" s="488"/>
      <c r="M17" s="488"/>
      <c r="N17" s="310"/>
      <c r="O17" s="484" t="str">
        <f>IF('2a.  Simple Form Data Entry'!G39="N","NA",'2a.  Simple Form Data Entry'!G41)</f>
        <v>NA</v>
      </c>
      <c r="P17" s="485"/>
      <c r="Q17" s="485"/>
      <c r="R17" s="485"/>
      <c r="S17" s="486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47" t="s">
        <v>33</v>
      </c>
      <c r="B19" s="447"/>
      <c r="C19" s="447"/>
      <c r="D19" s="447"/>
      <c r="E19" s="447"/>
      <c r="F19" s="447"/>
      <c r="G19" s="447"/>
      <c r="H19" s="447"/>
      <c r="I19" s="447"/>
      <c r="J19" s="447"/>
      <c r="K19" s="447"/>
      <c r="L19" s="447"/>
      <c r="M19" s="447"/>
      <c r="N19" s="447"/>
      <c r="O19" s="447"/>
      <c r="P19" s="447"/>
      <c r="Q19" s="447"/>
      <c r="R19" s="447"/>
      <c r="S19" s="447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6.5" thickBot="1">
      <c r="A23" s="10" t="s">
        <v>144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2015</v>
      </c>
      <c r="J24" s="95">
        <f>'2a.  Simple Form Data Entry'!G19</f>
        <v>2015</v>
      </c>
      <c r="K24" s="96">
        <f>J24+1</f>
        <v>2016</v>
      </c>
      <c r="L24" s="96" t="str">
        <f>CONCATENATE(J24," / ",K24)</f>
        <v>2015 / 2016</v>
      </c>
      <c r="M24" s="96">
        <f>K24+1</f>
        <v>2017</v>
      </c>
      <c r="N24" s="96">
        <f>M24+1</f>
        <v>2018</v>
      </c>
      <c r="O24" s="96" t="str">
        <f>CONCATENATE(M24," / ",N24)</f>
        <v>2017 / 2018</v>
      </c>
      <c r="P24" s="96">
        <f>N24+1</f>
        <v>2019</v>
      </c>
      <c r="Q24" s="96">
        <f>P24+1</f>
        <v>2020</v>
      </c>
      <c r="R24" s="96" t="str">
        <f>CONCATENATE(P24," / ",Q24)</f>
        <v>2019 / 2020</v>
      </c>
      <c r="S24" s="97" t="s">
        <v>117</v>
      </c>
      <c r="T24" s="11"/>
    </row>
    <row r="25" spans="1:20" ht="13.5">
      <c r="A25" s="88" t="str">
        <f>IF('2a.  Simple Form Data Entry'!C58="","   ",'2a.  Simple Form Data Entry'!C58)</f>
        <v xml:space="preserve">   </v>
      </c>
      <c r="B25" s="78"/>
      <c r="C25" s="78"/>
      <c r="D25" s="17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 xml:space="preserve">   </v>
      </c>
      <c r="E25" s="89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 xml:space="preserve">   </v>
      </c>
      <c r="F25" s="177" t="str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 xml:space="preserve">   </v>
      </c>
      <c r="G25" s="90" t="str">
        <f>IF(A25="","   ",'2a.  Simple Form Data Entry'!D58)</f>
        <v xml:space="preserve"> </v>
      </c>
      <c r="H25" s="196" t="str">
        <f>IF('2a.  Simple Form Data Entry'!E58="","   ",'2a.  Simple Form Data Entry'!E58)</f>
        <v xml:space="preserve">   </v>
      </c>
      <c r="I25" s="80">
        <f>'2a.  Simple Form Data Entry'!N58</f>
        <v>0</v>
      </c>
      <c r="J25" s="80">
        <f>'2a.  Simple Form Data Entry'!G58</f>
        <v>0</v>
      </c>
      <c r="K25" s="80">
        <f>'2a.  Simple Form Data Entry'!H58</f>
        <v>0</v>
      </c>
      <c r="L25" s="80">
        <f>J25+K25</f>
        <v>0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3.5">
      <c r="A26" s="84" t="str">
        <f>IF('2a.  Simple Form Data Entry'!C59="","   ",'2a.  Simple Form Data Entry'!C59)</f>
        <v xml:space="preserve">   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 xml:space="preserve">   </v>
      </c>
      <c r="E26" s="89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 xml:space="preserve">   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 xml:space="preserve">   </v>
      </c>
      <c r="G26" s="90" t="str">
        <f>IF(A26="","   ",'2a.  Simple Form Data Entry'!D59)</f>
        <v xml:space="preserve"> </v>
      </c>
      <c r="H26" s="76" t="str">
        <f>IF('2a.  Simple Form Data Entry'!E59="","   ",'2a.  Simple Form Data Entry'!E59)</f>
        <v xml:space="preserve">   </v>
      </c>
      <c r="I26" s="80">
        <f>'2a.  Simple Form Data Entry'!N59</f>
        <v>0</v>
      </c>
      <c r="J26" s="77">
        <f>'2a.  Simple Form Data Entry'!G59</f>
        <v>0</v>
      </c>
      <c r="K26" s="77">
        <f>'2a.  Simple Form Data Entry'!H59</f>
        <v>0</v>
      </c>
      <c r="L26" s="80">
        <f aca="true" t="shared" si="2" ref="L26:L31">J26+K26</f>
        <v>0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3.5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8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3.5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8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3.5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8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3.5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8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145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2015</v>
      </c>
      <c r="J34" s="95">
        <f>'2a.  Simple Form Data Entry'!G19</f>
        <v>2015</v>
      </c>
      <c r="K34" s="96">
        <f>J34+1</f>
        <v>2016</v>
      </c>
      <c r="L34" s="96" t="str">
        <f>CONCATENATE(J34," / ",K34)</f>
        <v>2015 / 2016</v>
      </c>
      <c r="M34" s="96">
        <f>K34+1</f>
        <v>2017</v>
      </c>
      <c r="N34" s="96">
        <f>M34+1</f>
        <v>2018</v>
      </c>
      <c r="O34" s="96" t="str">
        <f>CONCATENATE(M34," / ",N34)</f>
        <v>2017 / 2018</v>
      </c>
      <c r="P34" s="96">
        <f>N34+1</f>
        <v>2019</v>
      </c>
      <c r="Q34" s="96">
        <f>P34+1</f>
        <v>2020</v>
      </c>
      <c r="R34" s="96" t="str">
        <f>CONCATENATE(P34," / ",Q34)</f>
        <v>2019 / 2020</v>
      </c>
      <c r="S34" s="97" t="s">
        <v>117</v>
      </c>
      <c r="T34" s="12"/>
    </row>
    <row r="35" spans="1:20" ht="13.5">
      <c r="A35" s="473" t="str">
        <f>IF('2a.  Simple Form Data Entry'!E80="","   ",'2a.  Simple Form Data Entry'!E80)</f>
        <v>Superior Court</v>
      </c>
      <c r="B35" s="474"/>
      <c r="C35" s="475"/>
      <c r="D35" s="177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A51000</v>
      </c>
      <c r="E35" s="89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0510</v>
      </c>
      <c r="F35" s="177" t="str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0010</v>
      </c>
      <c r="G35" s="79" t="str">
        <f>IF('2a.  Simple Form Data Entry'!I80="","   ",'2a.  Simple Form Data Entry'!I80)</f>
        <v>1044337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IF('2a.  Simple Form Data Entry'!E82="","  ",'2a.  Simple Form Data Entry'!E82)</f>
        <v xml:space="preserve">  </v>
      </c>
      <c r="I36" s="80">
        <f>'2a.  Simple Form Data Entry'!N82</f>
        <v>0</v>
      </c>
      <c r="J36" s="80">
        <f>'2a.  Simple Form Data Entry'!G82</f>
        <v>0</v>
      </c>
      <c r="K36" s="80">
        <f>'2a.  Simple Form Data Entry'!H82</f>
        <v>0</v>
      </c>
      <c r="L36" s="80">
        <f>J36+K36</f>
        <v>0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IF('2a.  Simple Form Data Entry'!E84="","  ",'2a.  Simple Form Data Entry'!E84)</f>
        <v>Rent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40530</v>
      </c>
      <c r="L38" s="80">
        <f t="shared" si="7"/>
        <v>40530</v>
      </c>
      <c r="M38" s="80">
        <f>'2a.  Simple Form Data Entry'!I84</f>
        <v>70493.25</v>
      </c>
      <c r="N38" s="80">
        <f>'2a.  Simple Form Data Entry'!J84</f>
        <v>72230.25</v>
      </c>
      <c r="O38" s="80">
        <f t="shared" si="5"/>
        <v>142723.5</v>
      </c>
      <c r="P38" s="80">
        <f>'2a.  Simple Form Data Entry'!K84</f>
        <v>73967.25</v>
      </c>
      <c r="Q38" s="80">
        <f>'2a.  Simple Form Data Entry'!L84</f>
        <v>75704.25</v>
      </c>
      <c r="R38" s="80">
        <f t="shared" si="6"/>
        <v>149671.5</v>
      </c>
      <c r="S38" s="83">
        <f>'2a.  Simple Form Data Entry'!M84</f>
        <v>31845</v>
      </c>
      <c r="T38" s="12"/>
    </row>
    <row r="39" spans="1:20" ht="13.5" customHeight="1">
      <c r="A39" s="16"/>
      <c r="B39" s="429" t="s">
        <v>55</v>
      </c>
      <c r="C39" s="430"/>
      <c r="D39" s="45"/>
      <c r="E39" s="45"/>
      <c r="F39" s="45"/>
      <c r="G39" s="45"/>
      <c r="H39" s="200" t="str">
        <f>IF('2a.  Simple Form Data Entry'!E85="","  ",'2a.  Simple Form Data Entry'!E85)</f>
        <v xml:space="preserve">  </v>
      </c>
      <c r="I39" s="80">
        <f>'2a.  Simple Form Data Entry'!N85</f>
        <v>0</v>
      </c>
      <c r="J39" s="80">
        <f>'2a.  Simple Form Data Entry'!G85</f>
        <v>0</v>
      </c>
      <c r="K39" s="80">
        <f>'2a.  Simple Form Data Entry'!H85</f>
        <v>0</v>
      </c>
      <c r="L39" s="80">
        <f t="shared" si="7"/>
        <v>0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416" t="s">
        <v>56</v>
      </c>
      <c r="C40" s="417"/>
      <c r="D40" s="45"/>
      <c r="E40" s="45"/>
      <c r="F40" s="45"/>
      <c r="G40" s="45"/>
      <c r="H40" s="200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429" t="s">
        <v>57</v>
      </c>
      <c r="C41" s="430"/>
      <c r="D41" s="45"/>
      <c r="E41" s="45"/>
      <c r="F41" s="45"/>
      <c r="G41" s="45"/>
      <c r="H41" s="200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418" t="s">
        <v>26</v>
      </c>
      <c r="C42" s="419"/>
      <c r="D42" s="45"/>
      <c r="E42" s="45"/>
      <c r="F42" s="45"/>
      <c r="G42" s="45"/>
      <c r="H42" s="200" t="str">
        <f>IF('2a.  Simple Form Data Entry'!E88="","  ",'2a.  Simple Form Data Entry'!E88)</f>
        <v xml:space="preserve">  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0</v>
      </c>
      <c r="L42" s="80">
        <f t="shared" si="7"/>
        <v>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40530</v>
      </c>
      <c r="L43" s="63">
        <f t="shared" si="7"/>
        <v>40530</v>
      </c>
      <c r="M43" s="63">
        <f t="shared" si="8"/>
        <v>70493.25</v>
      </c>
      <c r="N43" s="63">
        <f t="shared" si="8"/>
        <v>72230.25</v>
      </c>
      <c r="O43" s="63">
        <f t="shared" si="5"/>
        <v>142723.5</v>
      </c>
      <c r="P43" s="63">
        <f aca="true" t="shared" si="9" ref="P43:Q43">SUM(P36:P42)</f>
        <v>73967.25</v>
      </c>
      <c r="Q43" s="63">
        <f t="shared" si="9"/>
        <v>75704.25</v>
      </c>
      <c r="R43" s="63">
        <f t="shared" si="6"/>
        <v>149671.5</v>
      </c>
      <c r="S43" s="64">
        <f t="shared" si="8"/>
        <v>31845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420" t="str">
        <f>IF('2a.  Simple Form Data Entry'!E91="","   ",'2a.  Simple Form Data Entry'!E91)</f>
        <v xml:space="preserve">   </v>
      </c>
      <c r="B45" s="421"/>
      <c r="C45" s="422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9" t="str">
        <f>IF('2a.  Simple Form Data Entry'!I91="","   ",'2a.  Simple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429" t="s">
        <v>55</v>
      </c>
      <c r="C49" s="430"/>
      <c r="D49" s="45"/>
      <c r="E49" s="45"/>
      <c r="F49" s="45"/>
      <c r="G49" s="45"/>
      <c r="H49" s="200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416" t="s">
        <v>56</v>
      </c>
      <c r="C50" s="417"/>
      <c r="D50" s="45"/>
      <c r="E50" s="45"/>
      <c r="F50" s="45"/>
      <c r="G50" s="45"/>
      <c r="H50" s="200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429" t="s">
        <v>57</v>
      </c>
      <c r="C51" s="430"/>
      <c r="D51" s="45"/>
      <c r="E51" s="45"/>
      <c r="F51" s="45"/>
      <c r="G51" s="45"/>
      <c r="H51" s="200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418" t="s">
        <v>26</v>
      </c>
      <c r="C52" s="419"/>
      <c r="D52" s="45"/>
      <c r="E52" s="45"/>
      <c r="F52" s="45"/>
      <c r="G52" s="45"/>
      <c r="H52" s="200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 hidden="1">
      <c r="A55" s="420" t="str">
        <f>IF('2a.  Simple Form Data Entry'!E102="","   ",'2a.  Simple Form Data Entry'!E102)</f>
        <v xml:space="preserve">   </v>
      </c>
      <c r="B55" s="421"/>
      <c r="C55" s="422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200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200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200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429" t="s">
        <v>55</v>
      </c>
      <c r="C59" s="430"/>
      <c r="D59" s="45"/>
      <c r="E59" s="45"/>
      <c r="F59" s="45"/>
      <c r="G59" s="45"/>
      <c r="H59" s="200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416" t="s">
        <v>56</v>
      </c>
      <c r="C60" s="417"/>
      <c r="D60" s="45"/>
      <c r="E60" s="45"/>
      <c r="F60" s="45"/>
      <c r="G60" s="45"/>
      <c r="H60" s="200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429" t="s">
        <v>57</v>
      </c>
      <c r="C61" s="430"/>
      <c r="D61" s="45"/>
      <c r="E61" s="45"/>
      <c r="F61" s="45"/>
      <c r="G61" s="45"/>
      <c r="H61" s="200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418" t="s">
        <v>26</v>
      </c>
      <c r="C62" s="419"/>
      <c r="D62" s="45"/>
      <c r="E62" s="45"/>
      <c r="F62" s="45"/>
      <c r="G62" s="45"/>
      <c r="H62" s="200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3.5" hidden="1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 hidden="1">
      <c r="A65" s="420" t="str">
        <f>IF('2a.  Simple Form Data Entry'!E113="","   ",'2a.  Simple Form Data Entry'!E113)</f>
        <v xml:space="preserve">   </v>
      </c>
      <c r="B65" s="421"/>
      <c r="C65" s="422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200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200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200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429" t="s">
        <v>55</v>
      </c>
      <c r="C69" s="430"/>
      <c r="D69" s="45"/>
      <c r="E69" s="45"/>
      <c r="F69" s="45"/>
      <c r="G69" s="45"/>
      <c r="H69" s="200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416" t="s">
        <v>56</v>
      </c>
      <c r="C70" s="417"/>
      <c r="D70" s="45"/>
      <c r="E70" s="45"/>
      <c r="F70" s="45"/>
      <c r="G70" s="45"/>
      <c r="H70" s="200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429" t="s">
        <v>57</v>
      </c>
      <c r="C71" s="430"/>
      <c r="D71" s="45"/>
      <c r="E71" s="45"/>
      <c r="F71" s="45"/>
      <c r="G71" s="45"/>
      <c r="H71" s="200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418" t="s">
        <v>26</v>
      </c>
      <c r="C72" s="419"/>
      <c r="D72" s="45"/>
      <c r="E72" s="45"/>
      <c r="F72" s="45"/>
      <c r="G72" s="45"/>
      <c r="H72" s="200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 hidden="1">
      <c r="A75" s="420" t="str">
        <f>IF('2a.  Simple Form Data Entry'!E124="","   ",'2a.  Simple Form Data Entry'!E124)</f>
        <v xml:space="preserve">   </v>
      </c>
      <c r="B75" s="421"/>
      <c r="C75" s="422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 hidden="1">
      <c r="A76" s="19"/>
      <c r="B76" s="50" t="s">
        <v>21</v>
      </c>
      <c r="C76" s="20"/>
      <c r="D76" s="45"/>
      <c r="E76" s="45"/>
      <c r="F76" s="45"/>
      <c r="G76" s="45"/>
      <c r="H76" s="200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3.5" hidden="1">
      <c r="A77" s="19"/>
      <c r="B77" s="50" t="s">
        <v>25</v>
      </c>
      <c r="C77" s="20"/>
      <c r="D77" s="45"/>
      <c r="E77" s="45"/>
      <c r="F77" s="45"/>
      <c r="G77" s="45"/>
      <c r="H77" s="200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3.5" hidden="1">
      <c r="A78" s="19"/>
      <c r="B78" s="50" t="s">
        <v>53</v>
      </c>
      <c r="C78" s="20"/>
      <c r="D78" s="45"/>
      <c r="E78" s="45"/>
      <c r="F78" s="45"/>
      <c r="G78" s="45"/>
      <c r="H78" s="200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3.5" hidden="1">
      <c r="A79" s="19"/>
      <c r="B79" s="429" t="s">
        <v>55</v>
      </c>
      <c r="C79" s="430"/>
      <c r="D79" s="45"/>
      <c r="E79" s="45"/>
      <c r="F79" s="45"/>
      <c r="G79" s="45"/>
      <c r="H79" s="200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3.5" hidden="1">
      <c r="A80" s="19"/>
      <c r="B80" s="416" t="s">
        <v>56</v>
      </c>
      <c r="C80" s="417"/>
      <c r="D80" s="45"/>
      <c r="E80" s="45"/>
      <c r="F80" s="45"/>
      <c r="G80" s="45"/>
      <c r="H80" s="200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3.5" hidden="1">
      <c r="A81" s="19"/>
      <c r="B81" s="429" t="s">
        <v>57</v>
      </c>
      <c r="C81" s="430"/>
      <c r="D81" s="45"/>
      <c r="E81" s="45"/>
      <c r="F81" s="45"/>
      <c r="G81" s="45"/>
      <c r="H81" s="200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3.5" hidden="1">
      <c r="A82" s="19"/>
      <c r="B82" s="418" t="s">
        <v>26</v>
      </c>
      <c r="C82" s="419"/>
      <c r="D82" s="45"/>
      <c r="E82" s="45"/>
      <c r="F82" s="45"/>
      <c r="G82" s="45"/>
      <c r="H82" s="200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 hidden="1">
      <c r="A85" s="420" t="str">
        <f>IF('2a.  Simple Form Data Entry'!E135="","   ",'2a.  Simple Form Data Entry'!E135)</f>
        <v xml:space="preserve">   </v>
      </c>
      <c r="B85" s="421"/>
      <c r="C85" s="422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 hidden="1">
      <c r="A86" s="19"/>
      <c r="B86" s="50" t="s">
        <v>21</v>
      </c>
      <c r="C86" s="20"/>
      <c r="D86" s="45"/>
      <c r="E86" s="45"/>
      <c r="F86" s="45"/>
      <c r="G86" s="45"/>
      <c r="H86" s="200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3.5" hidden="1">
      <c r="A87" s="19"/>
      <c r="B87" s="50" t="s">
        <v>25</v>
      </c>
      <c r="C87" s="20"/>
      <c r="D87" s="45"/>
      <c r="E87" s="45"/>
      <c r="F87" s="45"/>
      <c r="G87" s="45"/>
      <c r="H87" s="200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3.5" hidden="1">
      <c r="A88" s="19"/>
      <c r="B88" s="50" t="s">
        <v>53</v>
      </c>
      <c r="C88" s="20"/>
      <c r="D88" s="45"/>
      <c r="E88" s="45"/>
      <c r="F88" s="45"/>
      <c r="G88" s="45"/>
      <c r="H88" s="200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3.5" hidden="1">
      <c r="A89" s="19"/>
      <c r="B89" s="429" t="s">
        <v>55</v>
      </c>
      <c r="C89" s="430"/>
      <c r="D89" s="45"/>
      <c r="E89" s="45"/>
      <c r="F89" s="45"/>
      <c r="G89" s="45"/>
      <c r="H89" s="200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3.5" hidden="1">
      <c r="A90" s="19"/>
      <c r="B90" s="416" t="s">
        <v>56</v>
      </c>
      <c r="C90" s="417"/>
      <c r="D90" s="45"/>
      <c r="E90" s="45"/>
      <c r="F90" s="45"/>
      <c r="G90" s="45"/>
      <c r="H90" s="200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3.5" hidden="1">
      <c r="A91" s="19"/>
      <c r="B91" s="429" t="s">
        <v>57</v>
      </c>
      <c r="C91" s="430"/>
      <c r="D91" s="45"/>
      <c r="E91" s="45"/>
      <c r="F91" s="45"/>
      <c r="G91" s="45"/>
      <c r="H91" s="200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3.5" hidden="1">
      <c r="A92" s="19"/>
      <c r="B92" s="418" t="s">
        <v>26</v>
      </c>
      <c r="C92" s="419"/>
      <c r="D92" s="45"/>
      <c r="E92" s="45"/>
      <c r="F92" s="45"/>
      <c r="G92" s="45"/>
      <c r="H92" s="203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40530</v>
      </c>
      <c r="L95" s="56">
        <f t="shared" si="10"/>
        <v>40530</v>
      </c>
      <c r="M95" s="56">
        <f t="shared" si="23"/>
        <v>70493.25</v>
      </c>
      <c r="N95" s="56">
        <f t="shared" si="23"/>
        <v>72230.25</v>
      </c>
      <c r="O95" s="56">
        <f t="shared" si="11"/>
        <v>142723.5</v>
      </c>
      <c r="P95" s="56">
        <f aca="true" t="shared" si="24" ref="P95:Q95">P73+P63+P53+P43+P83+P93</f>
        <v>73967.25</v>
      </c>
      <c r="Q95" s="56">
        <f t="shared" si="24"/>
        <v>75704.25</v>
      </c>
      <c r="R95" s="56">
        <f t="shared" si="12"/>
        <v>149671.5</v>
      </c>
      <c r="S95" s="65">
        <f t="shared" si="23"/>
        <v>31845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45" t="s">
        <v>15</v>
      </c>
      <c r="B97" s="445"/>
      <c r="C97" s="445"/>
      <c r="D97" s="445"/>
      <c r="E97" s="445"/>
      <c r="F97" s="445"/>
      <c r="G97" s="445"/>
      <c r="H97" s="445"/>
      <c r="I97" s="445"/>
      <c r="J97" s="445"/>
      <c r="K97" s="445"/>
      <c r="L97" s="445"/>
      <c r="M97" s="445"/>
      <c r="N97" s="445"/>
      <c r="O97" s="445"/>
      <c r="P97" s="445"/>
      <c r="Q97" s="445"/>
      <c r="R97" s="445"/>
      <c r="S97" s="445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.75">
      <c r="A99" s="37" t="s">
        <v>128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423" t="s">
        <v>18</v>
      </c>
      <c r="B101" s="424"/>
      <c r="C101" s="425"/>
      <c r="D101" s="454" t="s">
        <v>19</v>
      </c>
      <c r="E101" s="454" t="s">
        <v>5</v>
      </c>
      <c r="F101" s="476" t="s">
        <v>104</v>
      </c>
      <c r="G101" s="454" t="s">
        <v>11</v>
      </c>
      <c r="H101" s="467" t="s">
        <v>23</v>
      </c>
      <c r="I101" s="315"/>
      <c r="J101" s="190">
        <f>'2a.  Simple Form Data Entry'!G19</f>
        <v>2015</v>
      </c>
      <c r="K101" s="286">
        <f>'2a.  Simple Form Data Entry'!H155</f>
        <v>2016</v>
      </c>
      <c r="L101" s="478" t="str">
        <f>CONCATENATE(L24," Appropriation Change")</f>
        <v>2015 / 2016 Appropriation Change</v>
      </c>
      <c r="P101" s="42"/>
      <c r="Q101" s="314"/>
      <c r="R101" s="460" t="s">
        <v>135</v>
      </c>
      <c r="S101" s="461"/>
      <c r="T101" s="42"/>
    </row>
    <row r="102" spans="1:20" ht="27.75" customHeight="1" thickBot="1">
      <c r="A102" s="426"/>
      <c r="B102" s="427"/>
      <c r="C102" s="428"/>
      <c r="D102" s="455"/>
      <c r="E102" s="455"/>
      <c r="F102" s="477"/>
      <c r="G102" s="455"/>
      <c r="H102" s="468"/>
      <c r="I102" s="316"/>
      <c r="J102" s="191" t="s">
        <v>24</v>
      </c>
      <c r="K102" s="287" t="str">
        <f>'2a.  Simple Form Data Entry'!H156</f>
        <v>Allocation Change</v>
      </c>
      <c r="L102" s="479"/>
      <c r="P102" s="42"/>
      <c r="Q102" s="314"/>
      <c r="R102" s="462"/>
      <c r="S102" s="463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7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The transaction was anticipated in the current budget; no supplemental appropriation is required.</v>
      </c>
      <c r="I103" s="317"/>
      <c r="J103" s="100">
        <f>'2a.  Simple Form Data Entry'!G157</f>
        <v>0</v>
      </c>
      <c r="K103" s="100">
        <f>'2a.  Simple Form Data Entry'!H157</f>
        <v>0</v>
      </c>
      <c r="L103" s="311">
        <f>J103+K103</f>
        <v>0</v>
      </c>
      <c r="P103" s="42"/>
      <c r="Q103" s="304"/>
      <c r="R103" s="456">
        <f>'2a.  Simple Form Data Entry'!J157</f>
        <v>0</v>
      </c>
      <c r="S103" s="457"/>
      <c r="T103" s="42"/>
    </row>
    <row r="104" spans="1:20" ht="13.5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200" t="str">
        <f>IF('2a.  Simple Form Data Entry'!E158=0,"  ",'2a.  Simple Form Data Entry'!E158)</f>
        <v xml:space="preserve">  </v>
      </c>
      <c r="I104" s="317"/>
      <c r="J104" s="82">
        <f>'2a.  Simple Form Data Entry'!G158</f>
        <v>0</v>
      </c>
      <c r="K104" s="82">
        <f>'2a.  Simple Form Data Entry'!H158</f>
        <v>0</v>
      </c>
      <c r="L104" s="311">
        <f aca="true" t="shared" si="25" ref="L104:L109">J104+K104</f>
        <v>0</v>
      </c>
      <c r="P104" s="42"/>
      <c r="Q104" s="313"/>
      <c r="R104" s="458">
        <f>'2a.  Simple Form Data Entry'!J158</f>
        <v>0</v>
      </c>
      <c r="S104" s="459"/>
      <c r="T104" s="42"/>
    </row>
    <row r="105" spans="1:20" ht="13.5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200" t="str">
        <f>IF('2a.  Simple Form Data Entry'!E159=0,"  ",'2a.  Simple Form Data Entry'!E159)</f>
        <v xml:space="preserve">  </v>
      </c>
      <c r="I105" s="317"/>
      <c r="J105" s="82">
        <f>'2a.  Simple Form Data Entry'!G159</f>
        <v>0</v>
      </c>
      <c r="K105" s="82">
        <f>'2a.  Simple Form Data Entry'!H159</f>
        <v>0</v>
      </c>
      <c r="L105" s="311">
        <f t="shared" si="25"/>
        <v>0</v>
      </c>
      <c r="P105" s="42"/>
      <c r="Q105" s="304"/>
      <c r="R105" s="458">
        <f>'2a.  Simple Form Data Entry'!J159</f>
        <v>0</v>
      </c>
      <c r="S105" s="459"/>
      <c r="T105" s="42"/>
    </row>
    <row r="106" spans="1:20" ht="13.5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200" t="str">
        <f>IF('2a.  Simple Form Data Entry'!E160=0,"  ",'2a.  Simple Form Data Entry'!E160)</f>
        <v xml:space="preserve">  </v>
      </c>
      <c r="I106" s="317"/>
      <c r="J106" s="82">
        <f>'2a.  Simple Form Data Entry'!G160</f>
        <v>0</v>
      </c>
      <c r="K106" s="82">
        <f>'2a.  Simple Form Data Entry'!H160</f>
        <v>0</v>
      </c>
      <c r="L106" s="311">
        <f t="shared" si="25"/>
        <v>0</v>
      </c>
      <c r="P106" s="42"/>
      <c r="Q106" s="304"/>
      <c r="R106" s="458">
        <f>'2a.  Simple Form Data Entry'!J160</f>
        <v>0</v>
      </c>
      <c r="S106" s="459"/>
      <c r="T106" s="42"/>
    </row>
    <row r="107" spans="1:20" ht="13.5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200" t="str">
        <f>IF('2a.  Simple Form Data Entry'!E161=0,"  ",'2a.  Simple Form Data Entry'!E161)</f>
        <v xml:space="preserve">  </v>
      </c>
      <c r="I107" s="317"/>
      <c r="J107" s="82">
        <f>'2a.  Simple Form Data Entry'!G161</f>
        <v>0</v>
      </c>
      <c r="K107" s="82">
        <f>'2a.  Simple Form Data Entry'!H161</f>
        <v>0</v>
      </c>
      <c r="L107" s="311">
        <f t="shared" si="25"/>
        <v>0</v>
      </c>
      <c r="P107" s="42"/>
      <c r="Q107" s="304"/>
      <c r="R107" s="458">
        <f>'2a.  Simple Form Data Entry'!J161</f>
        <v>0</v>
      </c>
      <c r="S107" s="459"/>
      <c r="T107" s="42"/>
    </row>
    <row r="108" spans="1:20" ht="13.5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200" t="str">
        <f>IF('2a.  Simple Form Data Entry'!E162=0,"  ",'2a.  Simple Form Data Entry'!E162)</f>
        <v xml:space="preserve">  </v>
      </c>
      <c r="I108" s="317"/>
      <c r="J108" s="82">
        <f>'2a.  Simple Form Data Entry'!G162</f>
        <v>0</v>
      </c>
      <c r="K108" s="82">
        <f>'2a.  Simple Form Data Entry'!H162</f>
        <v>0</v>
      </c>
      <c r="L108" s="311">
        <f t="shared" si="25"/>
        <v>0</v>
      </c>
      <c r="P108" s="42"/>
      <c r="Q108" s="304"/>
      <c r="R108" s="458">
        <f>'2a.  Simple Form Data Entry'!J162</f>
        <v>0</v>
      </c>
      <c r="S108" s="459"/>
      <c r="T108" s="42"/>
    </row>
    <row r="109" spans="1:20" ht="14.25" thickBot="1">
      <c r="A109" s="6"/>
      <c r="B109" s="7"/>
      <c r="C109" s="291" t="s">
        <v>4</v>
      </c>
      <c r="D109" s="43"/>
      <c r="E109" s="43"/>
      <c r="F109" s="43"/>
      <c r="G109" s="43"/>
      <c r="H109" s="207"/>
      <c r="I109" s="318"/>
      <c r="J109" s="66">
        <f>SUM(J103:J108)</f>
        <v>0</v>
      </c>
      <c r="K109" s="66">
        <f>SUM(K103:K108)</f>
        <v>0</v>
      </c>
      <c r="L109" s="312">
        <f t="shared" si="25"/>
        <v>0</v>
      </c>
      <c r="P109" s="42"/>
      <c r="Q109" s="305"/>
      <c r="R109" s="471">
        <f>SUM(R103:S107)</f>
        <v>0</v>
      </c>
      <c r="S109" s="472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3.5">
      <c r="A111" s="322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21" t="s">
        <v>140</v>
      </c>
      <c r="B112" s="469" t="str">
        <f>IF('2a.  Simple Form Data Entry'!G39="Y","See note 5 below.",'2a.  Simple Form Data Entry'!D43)</f>
        <v>An NPV analysis was not performed because only one site was considered.</v>
      </c>
      <c r="C112" s="469"/>
      <c r="D112" s="469"/>
      <c r="E112" s="469"/>
      <c r="F112" s="469"/>
      <c r="G112" s="469"/>
      <c r="H112" s="469"/>
      <c r="I112" s="469"/>
      <c r="J112" s="469"/>
      <c r="K112" s="469"/>
      <c r="L112" s="469"/>
      <c r="M112" s="469"/>
      <c r="N112" s="469"/>
      <c r="O112" s="469"/>
      <c r="P112" s="469"/>
      <c r="Q112" s="469"/>
      <c r="R112" s="469"/>
      <c r="S112" s="469"/>
      <c r="T112" s="5"/>
    </row>
    <row r="113" spans="1:20" ht="13.5">
      <c r="A113" s="68" t="s">
        <v>112</v>
      </c>
      <c r="B113" s="464" t="s">
        <v>148</v>
      </c>
      <c r="C113" s="464"/>
      <c r="D113" s="464"/>
      <c r="E113" s="464"/>
      <c r="F113" s="464"/>
      <c r="G113" s="464"/>
      <c r="H113" s="464"/>
      <c r="I113" s="464"/>
      <c r="J113" s="464"/>
      <c r="K113" s="464"/>
      <c r="L113" s="464"/>
      <c r="M113" s="464"/>
      <c r="N113" s="464"/>
      <c r="O113" s="464"/>
      <c r="P113" s="464"/>
      <c r="Q113" s="464"/>
      <c r="R113" s="464"/>
      <c r="S113" s="464"/>
      <c r="T113" s="5"/>
    </row>
    <row r="114" spans="1:20" ht="15" customHeight="1">
      <c r="A114" s="69" t="s">
        <v>52</v>
      </c>
      <c r="B114" s="465" t="s">
        <v>116</v>
      </c>
      <c r="C114" s="465"/>
      <c r="D114" s="465"/>
      <c r="E114" s="465"/>
      <c r="F114" s="465"/>
      <c r="G114" s="465"/>
      <c r="H114" s="465"/>
      <c r="I114" s="465"/>
      <c r="J114" s="465"/>
      <c r="K114" s="465"/>
      <c r="L114" s="465"/>
      <c r="M114" s="465"/>
      <c r="N114" s="465"/>
      <c r="O114" s="465"/>
      <c r="P114" s="465"/>
      <c r="Q114" s="465"/>
      <c r="R114" s="465"/>
      <c r="S114" s="465"/>
      <c r="T114" s="5"/>
    </row>
    <row r="115" spans="1:20" ht="13.5">
      <c r="A115" s="69" t="s">
        <v>113</v>
      </c>
      <c r="B115" s="466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66"/>
      <c r="D115" s="466"/>
      <c r="E115" s="466"/>
      <c r="F115" s="466"/>
      <c r="G115" s="466"/>
      <c r="H115" s="466"/>
      <c r="I115" s="466"/>
      <c r="J115" s="466"/>
      <c r="K115" s="466"/>
      <c r="L115" s="466"/>
      <c r="M115" s="466"/>
      <c r="N115" s="466"/>
      <c r="O115" s="466"/>
      <c r="P115" s="466"/>
      <c r="Q115" s="466"/>
      <c r="R115" s="466"/>
      <c r="S115" s="466"/>
      <c r="T115" s="5"/>
    </row>
    <row r="116" spans="1:20" ht="13.5" customHeight="1">
      <c r="A116" s="67" t="s">
        <v>114</v>
      </c>
      <c r="B116" s="453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 xml:space="preserve">The transaction is not backed by new revenue.    </v>
      </c>
      <c r="C116" s="453"/>
      <c r="D116" s="453"/>
      <c r="E116" s="453"/>
      <c r="F116" s="453"/>
      <c r="G116" s="453"/>
      <c r="H116" s="453"/>
      <c r="I116" s="453"/>
      <c r="J116" s="453"/>
      <c r="K116" s="453"/>
      <c r="L116" s="453"/>
      <c r="M116" s="453"/>
      <c r="N116" s="453"/>
      <c r="O116" s="453"/>
      <c r="P116" s="453"/>
      <c r="Q116" s="453"/>
      <c r="R116" s="453"/>
      <c r="S116" s="453"/>
      <c r="T116" s="5"/>
    </row>
    <row r="117" spans="1:20" ht="16.5" customHeight="1">
      <c r="A117" s="67" t="s">
        <v>118</v>
      </c>
      <c r="B117" s="452" t="s">
        <v>111</v>
      </c>
      <c r="C117" s="452"/>
      <c r="D117" s="452"/>
      <c r="E117" s="452"/>
      <c r="F117" s="452"/>
      <c r="G117" s="452"/>
      <c r="H117" s="452"/>
      <c r="I117" s="452"/>
      <c r="J117" s="452"/>
      <c r="K117" s="452"/>
      <c r="L117" s="452"/>
      <c r="M117" s="452"/>
      <c r="N117" s="452"/>
      <c r="O117" s="452"/>
      <c r="P117" s="452"/>
      <c r="Q117" s="452"/>
      <c r="R117" s="452"/>
      <c r="S117" s="452"/>
      <c r="T117" s="5"/>
    </row>
    <row r="118" spans="1:19" ht="14.25" customHeight="1">
      <c r="A118" s="67"/>
      <c r="B118" s="470" t="str">
        <f>'2a.  Simple Form Data Entry'!C174</f>
        <v>- No operating cost pass-through</v>
      </c>
      <c r="C118" s="470"/>
      <c r="D118" s="470"/>
      <c r="E118" s="470"/>
      <c r="F118" s="470"/>
      <c r="G118" s="470"/>
      <c r="H118" s="470"/>
      <c r="I118" s="470"/>
      <c r="J118" s="470"/>
      <c r="K118" s="470"/>
      <c r="L118" s="470"/>
      <c r="M118" s="470"/>
      <c r="N118" s="470"/>
      <c r="O118" s="470"/>
      <c r="P118" s="470"/>
      <c r="Q118" s="470"/>
      <c r="R118" s="470"/>
      <c r="S118" s="470"/>
    </row>
    <row r="119" spans="1:19" ht="13.5">
      <c r="A119" s="67"/>
      <c r="B119" s="470" t="str">
        <f>'2a.  Simple Form Data Entry'!C175</f>
        <v>- Option to extend term for two additional five year periods</v>
      </c>
      <c r="C119" s="470"/>
      <c r="D119" s="470"/>
      <c r="E119" s="470"/>
      <c r="F119" s="470"/>
      <c r="G119" s="470"/>
      <c r="H119" s="470"/>
      <c r="I119" s="470"/>
      <c r="J119" s="470"/>
      <c r="K119" s="470"/>
      <c r="L119" s="470"/>
      <c r="M119" s="470"/>
      <c r="N119" s="470"/>
      <c r="O119" s="470"/>
      <c r="P119" s="470"/>
      <c r="Q119" s="470"/>
      <c r="R119" s="470"/>
      <c r="S119" s="470"/>
    </row>
    <row r="120" spans="1:19" ht="12.75" customHeight="1">
      <c r="A120" s="67"/>
      <c r="B120" s="470" t="str">
        <f>'2a.  Simple Form Data Entry'!C176</f>
        <v>- Assumes a 6/1/2016 commencement date</v>
      </c>
      <c r="C120" s="470"/>
      <c r="D120" s="470"/>
      <c r="E120" s="470"/>
      <c r="F120" s="470"/>
      <c r="G120" s="470"/>
      <c r="H120" s="470"/>
      <c r="I120" s="470"/>
      <c r="J120" s="470"/>
      <c r="K120" s="470"/>
      <c r="L120" s="470"/>
      <c r="M120" s="470"/>
      <c r="N120" s="470"/>
      <c r="O120" s="470"/>
      <c r="P120" s="470"/>
      <c r="Q120" s="470"/>
      <c r="R120" s="470"/>
      <c r="S120" s="470"/>
    </row>
    <row r="121" spans="1:19" ht="15" customHeight="1">
      <c r="A121" s="67"/>
      <c r="B121" s="470" t="str">
        <f>'2a.  Simple Form Data Entry'!C177</f>
        <v xml:space="preserve">- </v>
      </c>
      <c r="C121" s="470"/>
      <c r="D121" s="470"/>
      <c r="E121" s="470"/>
      <c r="F121" s="470"/>
      <c r="G121" s="470"/>
      <c r="H121" s="470"/>
      <c r="I121" s="470"/>
      <c r="J121" s="470"/>
      <c r="K121" s="470"/>
      <c r="L121" s="470"/>
      <c r="M121" s="470"/>
      <c r="N121" s="470"/>
      <c r="O121" s="470"/>
      <c r="P121" s="470"/>
      <c r="Q121" s="470"/>
      <c r="R121" s="470"/>
      <c r="S121" s="470"/>
    </row>
    <row r="122" spans="1:20" ht="13.5">
      <c r="A122" s="67"/>
      <c r="B122" s="470"/>
      <c r="C122" s="470"/>
      <c r="D122" s="470"/>
      <c r="E122" s="470"/>
      <c r="F122" s="470"/>
      <c r="G122" s="470"/>
      <c r="H122" s="470"/>
      <c r="I122" s="470"/>
      <c r="J122" s="470"/>
      <c r="K122" s="470"/>
      <c r="L122" s="470"/>
      <c r="M122" s="470"/>
      <c r="N122" s="470"/>
      <c r="O122" s="470"/>
      <c r="P122" s="470"/>
      <c r="Q122" s="470"/>
      <c r="R122" s="470"/>
      <c r="S122" s="470"/>
      <c r="T122" s="5"/>
    </row>
    <row r="123" spans="1:19" ht="13.5">
      <c r="A123" s="67"/>
      <c r="B123" s="470"/>
      <c r="C123" s="470"/>
      <c r="D123" s="470"/>
      <c r="E123" s="470"/>
      <c r="F123" s="470"/>
      <c r="G123" s="470"/>
      <c r="H123" s="470"/>
      <c r="I123" s="470"/>
      <c r="J123" s="470"/>
      <c r="K123" s="470"/>
      <c r="L123" s="470"/>
      <c r="M123" s="470"/>
      <c r="N123" s="470"/>
      <c r="O123" s="470"/>
      <c r="P123" s="470"/>
      <c r="Q123" s="470"/>
      <c r="R123" s="470"/>
      <c r="S123" s="470"/>
    </row>
    <row r="124" spans="1:19" ht="13.5">
      <c r="A124" t="str">
        <f>IF('2a.  Simple Form Data Entry'!C180=""," ","6.")</f>
        <v xml:space="preserve"> </v>
      </c>
      <c r="B124" s="470"/>
      <c r="C124" s="470"/>
      <c r="D124" s="470"/>
      <c r="E124" s="470"/>
      <c r="F124" s="470"/>
      <c r="G124" s="470"/>
      <c r="H124" s="470"/>
      <c r="I124" s="470"/>
      <c r="J124" s="470"/>
      <c r="K124" s="470"/>
      <c r="L124" s="470"/>
      <c r="M124" s="470"/>
      <c r="N124" s="470"/>
      <c r="O124" s="470"/>
      <c r="P124" s="470"/>
      <c r="Q124" s="470"/>
      <c r="R124" s="470"/>
      <c r="S124" s="470"/>
    </row>
    <row r="125" spans="1:19" ht="13.5">
      <c r="A125" s="69"/>
      <c r="B125" s="470"/>
      <c r="C125" s="470"/>
      <c r="D125" s="470"/>
      <c r="E125" s="470"/>
      <c r="F125" s="470"/>
      <c r="G125" s="470"/>
      <c r="H125" s="470"/>
      <c r="I125" s="470"/>
      <c r="J125" s="470"/>
      <c r="K125" s="470"/>
      <c r="L125" s="470"/>
      <c r="M125" s="470"/>
      <c r="N125" s="470"/>
      <c r="O125" s="470"/>
      <c r="P125" s="470"/>
      <c r="Q125" s="470"/>
      <c r="R125" s="470"/>
      <c r="S125" s="470"/>
    </row>
    <row r="126" spans="1:19" ht="13.5">
      <c r="A126" s="69"/>
      <c r="B126" s="470"/>
      <c r="C126" s="470"/>
      <c r="D126" s="470"/>
      <c r="E126" s="470"/>
      <c r="F126" s="470"/>
      <c r="G126" s="470"/>
      <c r="H126" s="470"/>
      <c r="I126" s="470"/>
      <c r="J126" s="470"/>
      <c r="K126" s="470"/>
      <c r="L126" s="470"/>
      <c r="M126" s="470"/>
      <c r="N126" s="470"/>
      <c r="O126" s="470"/>
      <c r="P126" s="470"/>
      <c r="Q126" s="470"/>
      <c r="R126" s="470"/>
      <c r="S126" s="470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2.75">
      <c r="C129" s="52"/>
      <c r="D129" s="53"/>
      <c r="E129" s="49"/>
      <c r="F129" s="49"/>
    </row>
  </sheetData>
  <mergeCells count="84">
    <mergeCell ref="C10:S11"/>
    <mergeCell ref="A13:S13"/>
    <mergeCell ref="O17:S17"/>
    <mergeCell ref="B39:C39"/>
    <mergeCell ref="B40:C40"/>
    <mergeCell ref="H17:M17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C7:J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B72:C72"/>
    <mergeCell ref="B81:C81"/>
    <mergeCell ref="B82:C82"/>
    <mergeCell ref="B89:C89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B90:C90"/>
    <mergeCell ref="B92:C92"/>
    <mergeCell ref="A75:C75"/>
    <mergeCell ref="A85:C85"/>
    <mergeCell ref="A101:C102"/>
    <mergeCell ref="B79:C79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 topLeftCell="A1">
      <selection activeCell="D16" sqref="D16"/>
    </sheetView>
  </sheetViews>
  <sheetFormatPr defaultColWidth="9.140625" defaultRowHeight="12.75"/>
  <cols>
    <col min="2" max="2" width="11.28125" style="0" customWidth="1"/>
    <col min="3" max="8" width="11.28125" style="0" bestFit="1" customWidth="1"/>
  </cols>
  <sheetData>
    <row r="1" ht="12.75">
      <c r="A1" s="360" t="s">
        <v>168</v>
      </c>
    </row>
    <row r="2" ht="12.75">
      <c r="A2" s="360" t="s">
        <v>182</v>
      </c>
    </row>
    <row r="4" spans="1:2" ht="12.75">
      <c r="A4" t="s">
        <v>169</v>
      </c>
      <c r="B4" s="355">
        <v>3474</v>
      </c>
    </row>
    <row r="5" spans="1:3" ht="12.75">
      <c r="A5" t="s">
        <v>170</v>
      </c>
      <c r="B5">
        <v>5</v>
      </c>
      <c r="C5" t="s">
        <v>171</v>
      </c>
    </row>
    <row r="6" ht="12.75">
      <c r="A6" t="s">
        <v>187</v>
      </c>
    </row>
    <row r="8" ht="12.75">
      <c r="A8" t="s">
        <v>188</v>
      </c>
    </row>
    <row r="9" spans="2:7" ht="12.75">
      <c r="B9" t="s">
        <v>172</v>
      </c>
      <c r="C9" s="357" t="s">
        <v>173</v>
      </c>
      <c r="D9" s="358" t="s">
        <v>174</v>
      </c>
      <c r="E9" s="358" t="s">
        <v>175</v>
      </c>
      <c r="F9" s="358" t="s">
        <v>176</v>
      </c>
      <c r="G9" s="358" t="s">
        <v>177</v>
      </c>
    </row>
    <row r="10" spans="2:8" ht="12.75">
      <c r="B10" t="s">
        <v>178</v>
      </c>
      <c r="C10" s="356">
        <v>20</v>
      </c>
      <c r="D10" s="356">
        <v>20.5</v>
      </c>
      <c r="E10" s="356">
        <v>21</v>
      </c>
      <c r="F10" s="356">
        <v>21.5</v>
      </c>
      <c r="G10" s="356">
        <v>22</v>
      </c>
      <c r="H10" s="356"/>
    </row>
    <row r="11" spans="2:7" ht="12.75">
      <c r="B11" t="s">
        <v>179</v>
      </c>
      <c r="C11" s="359">
        <f>+C10*$B$4</f>
        <v>69480</v>
      </c>
      <c r="D11" s="359">
        <f>+D10*$B$4</f>
        <v>71217</v>
      </c>
      <c r="E11" s="359">
        <f>+E10*$B$4</f>
        <v>72954</v>
      </c>
      <c r="F11" s="359">
        <f>+F10*$B$4</f>
        <v>74691</v>
      </c>
      <c r="G11" s="359">
        <f>+G10*$B$4</f>
        <v>76428</v>
      </c>
    </row>
    <row r="12" spans="2:7" ht="12.75">
      <c r="B12" t="s">
        <v>180</v>
      </c>
      <c r="C12" s="359">
        <f>+C11/12</f>
        <v>5790</v>
      </c>
      <c r="D12" s="359">
        <f aca="true" t="shared" si="0" ref="D12:G12">+D11/12</f>
        <v>5934.75</v>
      </c>
      <c r="E12" s="359">
        <f t="shared" si="0"/>
        <v>6079.5</v>
      </c>
      <c r="F12" s="359">
        <f t="shared" si="0"/>
        <v>6224.25</v>
      </c>
      <c r="G12" s="359">
        <f t="shared" si="0"/>
        <v>6369</v>
      </c>
    </row>
    <row r="14" ht="12.75">
      <c r="A14" t="s">
        <v>186</v>
      </c>
    </row>
    <row r="15" spans="3:8" ht="12.75">
      <c r="C15" s="362">
        <v>2016</v>
      </c>
      <c r="D15" s="362">
        <v>2017</v>
      </c>
      <c r="E15" s="362">
        <v>2018</v>
      </c>
      <c r="F15" s="362">
        <v>2019</v>
      </c>
      <c r="G15" s="362">
        <v>2020</v>
      </c>
      <c r="H15" s="362">
        <v>2021</v>
      </c>
    </row>
    <row r="16" spans="3:8" ht="12.75">
      <c r="C16" s="359">
        <f>+C12*7</f>
        <v>40530</v>
      </c>
      <c r="D16" s="359">
        <f>+C12*5+D12*7</f>
        <v>70493.25</v>
      </c>
      <c r="E16" s="359">
        <f aca="true" t="shared" si="1" ref="E16:H16">+D12*5+E12*7</f>
        <v>72230.25</v>
      </c>
      <c r="F16" s="359">
        <f t="shared" si="1"/>
        <v>73967.25</v>
      </c>
      <c r="G16" s="359">
        <f t="shared" si="1"/>
        <v>75704.25</v>
      </c>
      <c r="H16" s="359">
        <f t="shared" si="1"/>
        <v>31845</v>
      </c>
    </row>
    <row r="17" spans="4:8" ht="12.75">
      <c r="D17" s="361"/>
      <c r="E17" s="361"/>
      <c r="F17" s="361"/>
      <c r="G17" s="361"/>
      <c r="H17" s="361"/>
    </row>
  </sheetData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4"/>
  <sheetViews>
    <sheetView showGridLines="0" zoomScale="80" zoomScaleNormal="80" workbookViewId="0" topLeftCell="A1">
      <selection activeCell="G39" sqref="G39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99" t="s">
        <v>126</v>
      </c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Bot="1" thickTop="1">
      <c r="B10" s="210"/>
      <c r="C10" s="259" t="s">
        <v>149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83" t="s">
        <v>76</v>
      </c>
      <c r="E11" s="383"/>
      <c r="F11" s="384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77" t="s">
        <v>75</v>
      </c>
      <c r="E12" s="377"/>
      <c r="F12" s="378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77" t="s">
        <v>74</v>
      </c>
      <c r="E13" s="377"/>
      <c r="F13" s="378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93" t="s">
        <v>73</v>
      </c>
      <c r="E14" s="377"/>
      <c r="F14" s="378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77" t="s">
        <v>72</v>
      </c>
      <c r="E15" s="377"/>
      <c r="F15" s="378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77" t="s">
        <v>103</v>
      </c>
      <c r="E16" s="377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77" t="s">
        <v>69</v>
      </c>
      <c r="E17" s="377"/>
      <c r="F17" s="378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83" t="s">
        <v>70</v>
      </c>
      <c r="E18" s="383"/>
      <c r="F18" s="384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383" t="s">
        <v>137</v>
      </c>
      <c r="E19" s="383"/>
      <c r="F19" s="384"/>
      <c r="G19" s="188">
        <v>2015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401" t="s">
        <v>34</v>
      </c>
      <c r="H20" s="401"/>
      <c r="I20" s="401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402" t="s">
        <v>125</v>
      </c>
      <c r="D36" s="402"/>
      <c r="E36" s="402"/>
      <c r="F36" s="402"/>
      <c r="G36" s="402"/>
      <c r="H36" s="402"/>
      <c r="I36" s="402"/>
      <c r="J36" s="402"/>
      <c r="K36" s="402"/>
      <c r="L36" s="402"/>
      <c r="M36" s="402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3" t="s">
        <v>141</v>
      </c>
      <c r="D39" s="392" t="s">
        <v>142</v>
      </c>
      <c r="E39" s="392"/>
      <c r="F39" s="392"/>
      <c r="G39" s="119"/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97" t="s">
        <v>77</v>
      </c>
      <c r="E40" s="397"/>
      <c r="F40" s="398"/>
      <c r="G40" s="195" t="s">
        <v>44</v>
      </c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97" t="s">
        <v>78</v>
      </c>
      <c r="E41" s="397"/>
      <c r="F41" s="398"/>
      <c r="G41" s="297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297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48" t="s">
        <v>134</v>
      </c>
      <c r="E43" s="349"/>
      <c r="F43" s="349"/>
      <c r="G43" s="180"/>
      <c r="H43" s="349"/>
      <c r="I43" s="350"/>
      <c r="J43" s="121"/>
      <c r="K43" s="121"/>
      <c r="L43" s="121"/>
      <c r="M43" s="121"/>
      <c r="N43" s="121"/>
      <c r="O43" s="211"/>
    </row>
    <row r="44" spans="2:15" ht="15" thickBot="1">
      <c r="B44" s="217"/>
      <c r="C44" s="123"/>
      <c r="D44" s="123"/>
      <c r="E44" s="123"/>
      <c r="F44" s="123"/>
      <c r="G44" s="349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3"/>
      <c r="H45" s="125"/>
      <c r="I45" s="125"/>
      <c r="J45" s="116"/>
      <c r="K45" s="116"/>
      <c r="L45" s="116"/>
      <c r="M45" s="116"/>
      <c r="N45" s="116"/>
      <c r="O45" s="116"/>
    </row>
    <row r="46" spans="2:15" ht="19.5" thickBot="1" thickTop="1">
      <c r="B46" s="208"/>
      <c r="C46" s="250" t="s">
        <v>93</v>
      </c>
      <c r="D46" s="251"/>
      <c r="E46" s="251"/>
      <c r="F46" s="251"/>
      <c r="G46" s="125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 thickTop="1">
      <c r="B47" s="210"/>
      <c r="C47" s="252"/>
      <c r="D47" s="253"/>
      <c r="E47" s="253"/>
      <c r="F47" s="253"/>
      <c r="G47" s="251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51" t="s">
        <v>99</v>
      </c>
      <c r="D48" s="351"/>
      <c r="E48" s="351"/>
      <c r="F48" s="351"/>
      <c r="G48" s="253"/>
      <c r="H48" s="351"/>
      <c r="I48" s="351"/>
      <c r="J48" s="351"/>
      <c r="K48" s="351"/>
      <c r="L48" s="351"/>
      <c r="M48" s="351"/>
      <c r="N48" s="189"/>
      <c r="O48" s="211"/>
    </row>
    <row r="49" spans="2:22" ht="15.75" thickBot="1" thickTop="1">
      <c r="B49" s="210"/>
      <c r="C49" s="130"/>
      <c r="D49" s="131" t="s">
        <v>50</v>
      </c>
      <c r="E49" s="130"/>
      <c r="F49" s="130"/>
      <c r="G49" s="351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6.5" thickTop="1">
      <c r="B50" s="210"/>
      <c r="C50" s="254" t="s">
        <v>95</v>
      </c>
      <c r="D50" s="116"/>
      <c r="E50" s="116"/>
      <c r="F50" s="116"/>
      <c r="G50" s="130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/>
      <c r="G52" s="125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21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/>
      <c r="G54" s="119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21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403" t="s">
        <v>20</v>
      </c>
      <c r="F57" s="403"/>
      <c r="G57" s="119"/>
      <c r="H57" s="262">
        <f>G58+1</f>
        <v>2016</v>
      </c>
      <c r="I57" s="262">
        <f>H57+1</f>
        <v>2017</v>
      </c>
      <c r="J57" s="262">
        <f>I57+1</f>
        <v>2018</v>
      </c>
      <c r="K57" s="262">
        <f>J57+1</f>
        <v>2019</v>
      </c>
      <c r="L57" s="262">
        <f>K57+1</f>
        <v>2020</v>
      </c>
      <c r="M57" s="263" t="s">
        <v>41</v>
      </c>
      <c r="N57" s="263" t="str">
        <f>CONCATENATE("Sum of Revenues Prior to ",G$19)</f>
        <v>Sum of Revenues Prior to 2015</v>
      </c>
      <c r="O57" s="211"/>
    </row>
    <row r="58" spans="2:15" ht="15" thickBot="1">
      <c r="B58" s="210"/>
      <c r="C58" s="157"/>
      <c r="D58" s="158" t="s">
        <v>50</v>
      </c>
      <c r="E58" s="379"/>
      <c r="F58" s="380"/>
      <c r="G58" s="261">
        <f>G19</f>
        <v>2015</v>
      </c>
      <c r="H58" s="151"/>
      <c r="I58" s="151"/>
      <c r="J58" s="152"/>
      <c r="K58" s="152"/>
      <c r="L58" s="152"/>
      <c r="M58" s="152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15" ht="15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15" ht="15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15" ht="15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15" ht="15" thickBot="1">
      <c r="B64" s="210"/>
      <c r="C64" s="136"/>
      <c r="D64" s="136"/>
      <c r="E64" s="136"/>
      <c r="F64" s="136"/>
      <c r="G64" s="151"/>
      <c r="H64" s="136"/>
      <c r="I64" s="136"/>
      <c r="J64" s="137"/>
      <c r="K64" s="124"/>
      <c r="L64" s="124"/>
      <c r="M64" s="137"/>
      <c r="N64" s="116"/>
      <c r="O64" s="211"/>
    </row>
    <row r="65" spans="2:15" ht="14.25" thickBot="1" thickTop="1">
      <c r="B65" s="210"/>
      <c r="C65" s="125"/>
      <c r="D65" s="125"/>
      <c r="E65" s="125"/>
      <c r="F65" s="125"/>
      <c r="G65" s="136"/>
      <c r="H65" s="125"/>
      <c r="I65" s="125"/>
      <c r="J65" s="116"/>
      <c r="K65" s="116"/>
      <c r="L65" s="116"/>
      <c r="M65" s="116"/>
      <c r="N65" s="116"/>
      <c r="O65" s="211"/>
    </row>
    <row r="66" spans="2:15" ht="16.5" thickTop="1">
      <c r="B66" s="210"/>
      <c r="C66" s="254" t="s">
        <v>94</v>
      </c>
      <c r="D66" s="253"/>
      <c r="E66" s="253"/>
      <c r="F66" s="253"/>
      <c r="G66" s="125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52" t="s">
        <v>84</v>
      </c>
      <c r="D68" s="353"/>
      <c r="E68" s="353"/>
      <c r="F68" s="353"/>
      <c r="G68" s="253"/>
      <c r="H68" s="353"/>
      <c r="I68" s="353"/>
      <c r="J68" s="353"/>
      <c r="K68" s="353"/>
      <c r="L68" s="353"/>
      <c r="M68" s="353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400"/>
      <c r="D69" s="400"/>
      <c r="E69" s="400"/>
      <c r="F69" s="400"/>
      <c r="G69" s="353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47" t="s">
        <v>85</v>
      </c>
      <c r="F71" s="347"/>
      <c r="G71" s="264"/>
      <c r="H71" s="347"/>
      <c r="I71" s="347"/>
      <c r="J71" s="347"/>
      <c r="K71" s="347"/>
      <c r="L71" s="347"/>
      <c r="M71" s="347"/>
      <c r="N71" s="180"/>
      <c r="O71" s="211"/>
    </row>
    <row r="72" spans="2:15" ht="13.5" customHeight="1">
      <c r="B72" s="210"/>
      <c r="C72" s="268" t="s">
        <v>25</v>
      </c>
      <c r="D72" s="269"/>
      <c r="E72" s="346" t="s">
        <v>86</v>
      </c>
      <c r="F72" s="346"/>
      <c r="G72" s="347"/>
      <c r="H72" s="346"/>
      <c r="I72" s="346"/>
      <c r="J72" s="346"/>
      <c r="K72" s="346"/>
      <c r="L72" s="346"/>
      <c r="M72" s="346"/>
      <c r="N72" s="181"/>
      <c r="O72" s="211"/>
    </row>
    <row r="73" spans="2:15" ht="14.25" customHeight="1">
      <c r="B73" s="210"/>
      <c r="C73" s="268" t="s">
        <v>53</v>
      </c>
      <c r="D73" s="269"/>
      <c r="E73" s="346" t="s">
        <v>87</v>
      </c>
      <c r="F73" s="342"/>
      <c r="G73" s="346"/>
      <c r="H73" s="342"/>
      <c r="I73" s="342"/>
      <c r="J73" s="342"/>
      <c r="K73" s="342"/>
      <c r="L73" s="342"/>
      <c r="M73" s="342"/>
      <c r="N73" s="179"/>
      <c r="O73" s="211"/>
    </row>
    <row r="74" spans="2:15" ht="14.25" customHeight="1">
      <c r="B74" s="210"/>
      <c r="C74" s="391" t="s">
        <v>55</v>
      </c>
      <c r="D74" s="391"/>
      <c r="E74" s="346" t="s">
        <v>88</v>
      </c>
      <c r="F74" s="342"/>
      <c r="G74" s="342"/>
      <c r="H74" s="342"/>
      <c r="I74" s="342"/>
      <c r="J74" s="342"/>
      <c r="K74" s="342"/>
      <c r="L74" s="342"/>
      <c r="M74" s="342"/>
      <c r="N74" s="179"/>
      <c r="O74" s="211"/>
    </row>
    <row r="75" spans="2:15" ht="14.25" customHeight="1">
      <c r="B75" s="210"/>
      <c r="C75" s="395" t="s">
        <v>56</v>
      </c>
      <c r="D75" s="395"/>
      <c r="E75" s="346" t="s">
        <v>89</v>
      </c>
      <c r="F75" s="346"/>
      <c r="G75" s="342"/>
      <c r="H75" s="346"/>
      <c r="I75" s="346"/>
      <c r="J75" s="346"/>
      <c r="K75" s="346"/>
      <c r="L75" s="346"/>
      <c r="M75" s="346"/>
      <c r="N75" s="181"/>
      <c r="O75" s="211"/>
    </row>
    <row r="76" spans="2:15" ht="14.25">
      <c r="B76" s="210"/>
      <c r="C76" s="391" t="s">
        <v>57</v>
      </c>
      <c r="D76" s="391"/>
      <c r="E76" s="346"/>
      <c r="F76" s="342"/>
      <c r="G76" s="346"/>
      <c r="H76" s="342"/>
      <c r="I76" s="342"/>
      <c r="J76" s="342"/>
      <c r="K76" s="342"/>
      <c r="L76" s="342"/>
      <c r="M76" s="342"/>
      <c r="N76" s="179"/>
      <c r="O76" s="211"/>
    </row>
    <row r="77" spans="2:15" ht="15" customHeight="1">
      <c r="B77" s="210"/>
      <c r="C77" s="396" t="s">
        <v>26</v>
      </c>
      <c r="D77" s="396"/>
      <c r="E77" s="346" t="s">
        <v>90</v>
      </c>
      <c r="F77" s="342"/>
      <c r="G77" s="342"/>
      <c r="H77" s="342"/>
      <c r="I77" s="342"/>
      <c r="J77" s="342"/>
      <c r="K77" s="342"/>
      <c r="L77" s="342"/>
      <c r="M77" s="342"/>
      <c r="N77" s="179"/>
      <c r="O77" s="211"/>
    </row>
    <row r="78" spans="2:15" ht="14.25">
      <c r="B78" s="210"/>
      <c r="C78" s="267"/>
      <c r="D78" s="267"/>
      <c r="E78" s="270"/>
      <c r="F78" s="270"/>
      <c r="G78" s="342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244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/>
      <c r="F80" s="121"/>
      <c r="G80" s="119"/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64" t="s">
        <v>40</v>
      </c>
      <c r="D81" s="364"/>
      <c r="E81" s="363" t="s">
        <v>22</v>
      </c>
      <c r="F81" s="363"/>
      <c r="G81" s="243" t="s">
        <v>11</v>
      </c>
      <c r="H81" s="262">
        <f>G82+1</f>
        <v>2016</v>
      </c>
      <c r="I81" s="262">
        <f>H81+1</f>
        <v>2017</v>
      </c>
      <c r="J81" s="262">
        <f>I81+1</f>
        <v>2018</v>
      </c>
      <c r="K81" s="262">
        <f>J81+1</f>
        <v>2019</v>
      </c>
      <c r="L81" s="262">
        <f>K81+1</f>
        <v>2020</v>
      </c>
      <c r="M81" s="263" t="s">
        <v>41</v>
      </c>
      <c r="N81" s="263" t="str">
        <f>CONCATENATE("Sum of Expenditures Prior to ",G$19)</f>
        <v>Sum of Expenditures Prior to 2015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261">
        <f>$G$58</f>
        <v>2015</v>
      </c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67" t="s">
        <v>55</v>
      </c>
      <c r="D85" s="368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65" t="s">
        <v>56</v>
      </c>
      <c r="D86" s="366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67" t="s">
        <v>57</v>
      </c>
      <c r="D87" s="368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69" t="s">
        <v>26</v>
      </c>
      <c r="D88" s="370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5" thickBot="1">
      <c r="B89" s="210"/>
      <c r="C89" s="119"/>
      <c r="D89" s="119"/>
      <c r="E89" s="119"/>
      <c r="F89" s="119"/>
      <c r="G89" s="155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119"/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64" t="s">
        <v>40</v>
      </c>
      <c r="D92" s="364"/>
      <c r="E92" s="363" t="s">
        <v>22</v>
      </c>
      <c r="F92" s="363"/>
      <c r="G92" s="243" t="s">
        <v>11</v>
      </c>
      <c r="H92" s="262">
        <f>G93+1</f>
        <v>2016</v>
      </c>
      <c r="I92" s="262">
        <f>H92+1</f>
        <v>2017</v>
      </c>
      <c r="J92" s="262">
        <f>I92+1</f>
        <v>2018</v>
      </c>
      <c r="K92" s="262">
        <f>J92+1</f>
        <v>2019</v>
      </c>
      <c r="L92" s="262">
        <f>K92+1</f>
        <v>2020</v>
      </c>
      <c r="M92" s="263" t="s">
        <v>41</v>
      </c>
      <c r="N92" s="263" t="str">
        <f>CONCATENATE("Sum of Expenditures Prior to ",G$19)</f>
        <v>Sum of Expenditures Prior to 2015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261">
        <f>$G$58</f>
        <v>2015</v>
      </c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67" t="s">
        <v>55</v>
      </c>
      <c r="D96" s="368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65" t="s">
        <v>56</v>
      </c>
      <c r="D97" s="366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67" t="s">
        <v>57</v>
      </c>
      <c r="D98" s="368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69" t="s">
        <v>26</v>
      </c>
      <c r="D99" s="370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5" thickBot="1">
      <c r="B100" s="210"/>
      <c r="C100" s="119"/>
      <c r="D100" s="119"/>
      <c r="E100" s="119"/>
      <c r="F100" s="119"/>
      <c r="G100" s="155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thickBot="1">
      <c r="B102" s="210"/>
      <c r="C102" s="243" t="s">
        <v>18</v>
      </c>
      <c r="D102" s="259"/>
      <c r="E102" s="156"/>
      <c r="F102" s="121"/>
      <c r="G102" s="119"/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thickBot="1">
      <c r="B103" s="210"/>
      <c r="C103" s="364" t="s">
        <v>40</v>
      </c>
      <c r="D103" s="364"/>
      <c r="E103" s="363" t="s">
        <v>22</v>
      </c>
      <c r="F103" s="363"/>
      <c r="G103" s="243" t="s">
        <v>11</v>
      </c>
      <c r="H103" s="262">
        <f>G104+1</f>
        <v>2016</v>
      </c>
      <c r="I103" s="262">
        <f>H103+1</f>
        <v>2017</v>
      </c>
      <c r="J103" s="262">
        <f>I103+1</f>
        <v>2018</v>
      </c>
      <c r="K103" s="262"/>
      <c r="L103" s="262"/>
      <c r="M103" s="263" t="s">
        <v>41</v>
      </c>
      <c r="N103" s="263" t="str">
        <f>CONCATENATE("Sum of Expenditures Prior to ",G$19)</f>
        <v>Sum of Expenditures Prior to 2015</v>
      </c>
      <c r="O103" s="211"/>
    </row>
    <row r="104" spans="2:15" ht="15" thickBot="1">
      <c r="B104" s="210"/>
      <c r="C104" s="273" t="s">
        <v>21</v>
      </c>
      <c r="D104" s="274"/>
      <c r="E104" s="153"/>
      <c r="F104" s="154"/>
      <c r="G104" s="261">
        <f>$G$58</f>
        <v>2015</v>
      </c>
      <c r="H104" s="151"/>
      <c r="I104" s="152"/>
      <c r="J104" s="151"/>
      <c r="K104" s="151"/>
      <c r="L104" s="151"/>
      <c r="M104" s="151"/>
      <c r="N104" s="193"/>
      <c r="O104" s="211"/>
    </row>
    <row r="105" spans="2:15" ht="15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thickBot="1">
      <c r="B107" s="210"/>
      <c r="C107" s="367" t="s">
        <v>55</v>
      </c>
      <c r="D107" s="368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thickBot="1">
      <c r="B108" s="210"/>
      <c r="C108" s="365" t="s">
        <v>56</v>
      </c>
      <c r="D108" s="366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thickBot="1">
      <c r="B109" s="210"/>
      <c r="C109" s="367" t="s">
        <v>57</v>
      </c>
      <c r="D109" s="368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thickBot="1">
      <c r="B110" s="210"/>
      <c r="C110" s="369" t="s">
        <v>26</v>
      </c>
      <c r="D110" s="370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5" thickBot="1">
      <c r="B111" s="210"/>
      <c r="C111" s="119"/>
      <c r="D111" s="119"/>
      <c r="E111" s="119"/>
      <c r="F111" s="119"/>
      <c r="G111" s="155"/>
      <c r="H111" s="119"/>
      <c r="I111" s="119"/>
      <c r="J111" s="121"/>
      <c r="K111" s="121"/>
      <c r="L111" s="121"/>
      <c r="M111" s="121"/>
      <c r="N111" s="121"/>
      <c r="O111" s="211"/>
    </row>
    <row r="112" spans="2:15" ht="15" thickBot="1">
      <c r="B112" s="210"/>
      <c r="C112" s="275" t="s">
        <v>47</v>
      </c>
      <c r="D112" s="235"/>
      <c r="E112" s="116"/>
      <c r="F112" s="116"/>
      <c r="G112" s="119"/>
      <c r="H112" s="125"/>
      <c r="I112" s="125"/>
      <c r="J112" s="116"/>
      <c r="K112" s="116"/>
      <c r="L112" s="116"/>
      <c r="M112" s="116"/>
      <c r="N112" s="116"/>
      <c r="O112" s="211"/>
    </row>
    <row r="113" spans="2:15" ht="13.5" thickBot="1">
      <c r="B113" s="210"/>
      <c r="C113" s="276" t="s">
        <v>18</v>
      </c>
      <c r="D113" s="235"/>
      <c r="E113" s="172"/>
      <c r="F113" s="116"/>
      <c r="G113" s="125"/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thickBot="1">
      <c r="B114" s="210"/>
      <c r="C114" s="364" t="s">
        <v>40</v>
      </c>
      <c r="D114" s="364"/>
      <c r="E114" s="363" t="s">
        <v>22</v>
      </c>
      <c r="F114" s="363"/>
      <c r="G114" s="243" t="s">
        <v>11</v>
      </c>
      <c r="H114" s="281">
        <f>G115+1</f>
        <v>2016</v>
      </c>
      <c r="I114" s="281">
        <f>H114+1</f>
        <v>2017</v>
      </c>
      <c r="J114" s="281">
        <f>I114+1</f>
        <v>2018</v>
      </c>
      <c r="K114" s="281"/>
      <c r="L114" s="281"/>
      <c r="M114" s="282" t="s">
        <v>41</v>
      </c>
      <c r="N114" s="263" t="str">
        <f>CONCATENATE("Sum of Expenditures Prior to ",G$19)</f>
        <v>Sum of Expenditures Prior to 2015</v>
      </c>
      <c r="O114" s="211"/>
    </row>
    <row r="115" spans="2:15" ht="15" thickBot="1">
      <c r="B115" s="210"/>
      <c r="C115" s="277" t="s">
        <v>21</v>
      </c>
      <c r="D115" s="278"/>
      <c r="E115" s="170"/>
      <c r="F115" s="171"/>
      <c r="G115" s="280">
        <f>$G$58</f>
        <v>2015</v>
      </c>
      <c r="H115" s="151"/>
      <c r="I115" s="152"/>
      <c r="J115" s="151"/>
      <c r="K115" s="151"/>
      <c r="L115" s="151"/>
      <c r="M115" s="151"/>
      <c r="N115" s="193"/>
      <c r="O115" s="211"/>
    </row>
    <row r="116" spans="2:15" ht="15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thickBot="1">
      <c r="B118" s="210"/>
      <c r="C118" s="373" t="s">
        <v>55</v>
      </c>
      <c r="D118" s="374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thickBot="1">
      <c r="B119" s="210"/>
      <c r="C119" s="371" t="s">
        <v>56</v>
      </c>
      <c r="D119" s="372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thickBot="1">
      <c r="B120" s="210"/>
      <c r="C120" s="373" t="s">
        <v>57</v>
      </c>
      <c r="D120" s="374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thickBot="1">
      <c r="B121" s="210"/>
      <c r="C121" s="375" t="s">
        <v>26</v>
      </c>
      <c r="D121" s="376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5" thickBot="1">
      <c r="B122" s="210"/>
      <c r="C122" s="279"/>
      <c r="D122" s="279"/>
      <c r="E122" s="116"/>
      <c r="F122" s="116"/>
      <c r="G122" s="15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3.5" thickBot="1">
      <c r="B124" s="210"/>
      <c r="C124" s="276" t="s">
        <v>18</v>
      </c>
      <c r="D124" s="235"/>
      <c r="E124" s="172"/>
      <c r="F124" s="116"/>
      <c r="G124" s="125"/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thickBot="1">
      <c r="B125" s="210"/>
      <c r="C125" s="364" t="s">
        <v>40</v>
      </c>
      <c r="D125" s="364"/>
      <c r="E125" s="363" t="s">
        <v>22</v>
      </c>
      <c r="F125" s="363"/>
      <c r="G125" s="243" t="s">
        <v>11</v>
      </c>
      <c r="H125" s="281">
        <f>G126+1</f>
        <v>2016</v>
      </c>
      <c r="I125" s="281">
        <f>H125+1</f>
        <v>2017</v>
      </c>
      <c r="J125" s="281">
        <f>I125+1</f>
        <v>2018</v>
      </c>
      <c r="K125" s="281"/>
      <c r="L125" s="281"/>
      <c r="M125" s="282" t="s">
        <v>41</v>
      </c>
      <c r="N125" s="263" t="str">
        <f>CONCATENATE("Sum of Expenditures Prior to ",G$19)</f>
        <v>Sum of Expenditures Prior to 2015</v>
      </c>
      <c r="O125" s="211"/>
    </row>
    <row r="126" spans="2:15" ht="15" thickBot="1">
      <c r="B126" s="210"/>
      <c r="C126" s="277" t="s">
        <v>21</v>
      </c>
      <c r="D126" s="278"/>
      <c r="E126" s="170"/>
      <c r="F126" s="171"/>
      <c r="G126" s="280">
        <f>$G$58</f>
        <v>2015</v>
      </c>
      <c r="H126" s="151"/>
      <c r="I126" s="152"/>
      <c r="J126" s="151"/>
      <c r="K126" s="151"/>
      <c r="L126" s="151"/>
      <c r="M126" s="151"/>
      <c r="N126" s="193"/>
      <c r="O126" s="211"/>
    </row>
    <row r="127" spans="2:15" ht="15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thickBot="1">
      <c r="B129" s="210"/>
      <c r="C129" s="373" t="s">
        <v>55</v>
      </c>
      <c r="D129" s="374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thickBot="1">
      <c r="B130" s="210"/>
      <c r="C130" s="371" t="s">
        <v>56</v>
      </c>
      <c r="D130" s="372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thickBot="1">
      <c r="B131" s="210"/>
      <c r="C131" s="373" t="s">
        <v>57</v>
      </c>
      <c r="D131" s="374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thickBot="1">
      <c r="B132" s="210"/>
      <c r="C132" s="375" t="s">
        <v>26</v>
      </c>
      <c r="D132" s="376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5" thickBot="1">
      <c r="B133" s="210"/>
      <c r="C133" s="279"/>
      <c r="D133" s="279"/>
      <c r="E133" s="116"/>
      <c r="F133" s="116"/>
      <c r="G133" s="15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3.5" thickBot="1">
      <c r="B135" s="210"/>
      <c r="C135" s="276" t="s">
        <v>18</v>
      </c>
      <c r="D135" s="235"/>
      <c r="E135" s="172"/>
      <c r="F135" s="116"/>
      <c r="G135" s="125"/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thickBot="1">
      <c r="B136" s="210"/>
      <c r="C136" s="364" t="s">
        <v>40</v>
      </c>
      <c r="D136" s="364"/>
      <c r="E136" s="363" t="s">
        <v>22</v>
      </c>
      <c r="F136" s="363"/>
      <c r="G136" s="243" t="s">
        <v>11</v>
      </c>
      <c r="H136" s="281">
        <f>G137+1</f>
        <v>2016</v>
      </c>
      <c r="I136" s="281">
        <f>H136+1</f>
        <v>2017</v>
      </c>
      <c r="J136" s="281">
        <f>I136+1</f>
        <v>2018</v>
      </c>
      <c r="K136" s="281"/>
      <c r="L136" s="281"/>
      <c r="M136" s="282" t="s">
        <v>41</v>
      </c>
      <c r="N136" s="263" t="str">
        <f>CONCATENATE("Sum of Expenditures Prior to ",G$19)</f>
        <v>Sum of Expenditures Prior to 2015</v>
      </c>
      <c r="O136" s="211"/>
    </row>
    <row r="137" spans="2:15" ht="15" thickBot="1">
      <c r="B137" s="210"/>
      <c r="C137" s="277" t="s">
        <v>21</v>
      </c>
      <c r="D137" s="278"/>
      <c r="E137" s="170"/>
      <c r="F137" s="171"/>
      <c r="G137" s="280">
        <f>$G$58</f>
        <v>2015</v>
      </c>
      <c r="H137" s="151"/>
      <c r="I137" s="152"/>
      <c r="J137" s="151"/>
      <c r="K137" s="151"/>
      <c r="L137" s="151"/>
      <c r="M137" s="151"/>
      <c r="N137" s="193"/>
      <c r="O137" s="211"/>
    </row>
    <row r="138" spans="2:15" ht="15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thickBot="1">
      <c r="B140" s="210"/>
      <c r="C140" s="373" t="s">
        <v>55</v>
      </c>
      <c r="D140" s="374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thickBot="1">
      <c r="B141" s="210"/>
      <c r="C141" s="371" t="s">
        <v>56</v>
      </c>
      <c r="D141" s="372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thickBot="1">
      <c r="B142" s="210"/>
      <c r="C142" s="373" t="s">
        <v>57</v>
      </c>
      <c r="D142" s="374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thickBot="1">
      <c r="B143" s="210"/>
      <c r="C143" s="375" t="s">
        <v>26</v>
      </c>
      <c r="D143" s="376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5" thickBot="1">
      <c r="B144" s="217"/>
      <c r="C144" s="174"/>
      <c r="D144" s="174"/>
      <c r="E144" s="174"/>
      <c r="F144" s="174"/>
      <c r="G144" s="155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74"/>
      <c r="H145" s="108"/>
      <c r="I145" s="108"/>
    </row>
    <row r="146" spans="2:15" ht="19.5" thickBot="1" thickTop="1">
      <c r="B146" s="208"/>
      <c r="C146" s="126" t="s">
        <v>96</v>
      </c>
      <c r="D146" s="127"/>
      <c r="E146" s="127"/>
      <c r="F146" s="127"/>
      <c r="G146" s="108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 thickTop="1">
      <c r="B147" s="210"/>
      <c r="C147" s="129"/>
      <c r="D147" s="125"/>
      <c r="E147" s="125"/>
      <c r="F147" s="125"/>
      <c r="G147" s="127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>
      <c r="B148" s="210"/>
      <c r="C148" s="342" t="s">
        <v>100</v>
      </c>
      <c r="D148" s="342"/>
      <c r="E148" s="342"/>
      <c r="F148" s="342"/>
      <c r="G148" s="125"/>
      <c r="H148" s="342"/>
      <c r="I148" s="342"/>
      <c r="J148" s="342"/>
      <c r="K148" s="342"/>
      <c r="L148" s="342"/>
      <c r="M148" s="342"/>
      <c r="N148" s="179"/>
      <c r="O148" s="224"/>
      <c r="P148" s="225"/>
      <c r="Q148" s="225"/>
    </row>
    <row r="149" spans="2:17" ht="15" customHeight="1">
      <c r="B149" s="210"/>
      <c r="C149" s="342" t="s">
        <v>132</v>
      </c>
      <c r="D149" s="342"/>
      <c r="E149" s="342"/>
      <c r="F149" s="342"/>
      <c r="G149" s="342"/>
      <c r="H149" s="342"/>
      <c r="I149" s="342"/>
      <c r="J149" s="342"/>
      <c r="K149" s="342"/>
      <c r="L149" s="342"/>
      <c r="M149" s="342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342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394" t="s">
        <v>18</v>
      </c>
      <c r="D155" s="394" t="s">
        <v>39</v>
      </c>
      <c r="E155" s="404" t="s">
        <v>23</v>
      </c>
      <c r="F155" s="404"/>
      <c r="G155" s="119"/>
      <c r="H155" s="284">
        <f>IF(OR(G19=2013,G19=2015,G19=2017,G19=2019),G19+1,"NA")</f>
        <v>2016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363"/>
      <c r="D156" s="363"/>
      <c r="E156" s="405"/>
      <c r="F156" s="405"/>
      <c r="G156" s="283">
        <f>G82</f>
        <v>2015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29.25" thickBot="1">
      <c r="B157" s="210"/>
      <c r="C157" s="156"/>
      <c r="D157" s="160" t="s">
        <v>50</v>
      </c>
      <c r="E157" s="162"/>
      <c r="F157" s="154"/>
      <c r="G157" s="285" t="s">
        <v>24</v>
      </c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thickBot="1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5" ht="15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5" thickBot="1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5" thickBot="1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5" thickBot="1">
      <c r="B163" s="217"/>
      <c r="C163" s="123"/>
      <c r="D163" s="123"/>
      <c r="E163" s="123"/>
      <c r="F163" s="123"/>
      <c r="G163" s="16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23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08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 thickTop="1">
      <c r="B166" s="210"/>
      <c r="C166" s="243" t="s">
        <v>120</v>
      </c>
      <c r="D166" s="125"/>
      <c r="E166" s="125"/>
      <c r="F166" s="161" t="s">
        <v>43</v>
      </c>
      <c r="G166" s="127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36" t="s">
        <v>147</v>
      </c>
      <c r="G171" s="125"/>
      <c r="H171" s="337"/>
      <c r="I171" s="337"/>
      <c r="J171" s="337"/>
      <c r="K171" s="337"/>
      <c r="L171" s="337"/>
      <c r="M171" s="337"/>
      <c r="N171" s="338"/>
      <c r="O171" s="211"/>
    </row>
    <row r="172" spans="2:15" ht="15" customHeight="1" thickBot="1">
      <c r="B172" s="210"/>
      <c r="C172" s="129"/>
      <c r="D172" s="125"/>
      <c r="E172" s="125"/>
      <c r="F172" s="125"/>
      <c r="G172" s="337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42" t="s">
        <v>152</v>
      </c>
      <c r="D173" s="342"/>
      <c r="E173" s="342"/>
      <c r="F173" s="342"/>
      <c r="G173" s="125"/>
      <c r="H173" s="342"/>
      <c r="I173" s="342"/>
      <c r="J173" s="342"/>
      <c r="K173" s="342"/>
      <c r="L173" s="342"/>
      <c r="M173" s="342"/>
      <c r="N173" s="179"/>
      <c r="O173" s="224"/>
    </row>
    <row r="174" spans="2:15" ht="34.5" customHeight="1" thickBot="1">
      <c r="B174" s="210"/>
      <c r="C174" s="339" t="s">
        <v>139</v>
      </c>
      <c r="D174" s="340"/>
      <c r="E174" s="340"/>
      <c r="F174" s="340"/>
      <c r="G174" s="342"/>
      <c r="H174" s="340"/>
      <c r="I174" s="340"/>
      <c r="J174" s="340"/>
      <c r="K174" s="340"/>
      <c r="L174" s="340"/>
      <c r="M174" s="340"/>
      <c r="N174" s="341"/>
      <c r="O174" s="224"/>
    </row>
    <row r="175" spans="2:15" ht="34.5" customHeight="1" thickBot="1">
      <c r="B175" s="210"/>
      <c r="C175" s="343" t="s">
        <v>123</v>
      </c>
      <c r="D175" s="344"/>
      <c r="E175" s="344"/>
      <c r="F175" s="344"/>
      <c r="G175" s="340"/>
      <c r="H175" s="344"/>
      <c r="I175" s="344"/>
      <c r="J175" s="344"/>
      <c r="K175" s="344"/>
      <c r="L175" s="344"/>
      <c r="M175" s="344"/>
      <c r="N175" s="345"/>
      <c r="O175" s="224"/>
    </row>
    <row r="176" spans="2:15" ht="34.5" customHeight="1" thickBot="1">
      <c r="B176" s="210"/>
      <c r="C176" s="343" t="s">
        <v>123</v>
      </c>
      <c r="D176" s="344"/>
      <c r="E176" s="344"/>
      <c r="F176" s="344"/>
      <c r="G176" s="344"/>
      <c r="H176" s="344"/>
      <c r="I176" s="344"/>
      <c r="J176" s="344"/>
      <c r="K176" s="344"/>
      <c r="L176" s="344"/>
      <c r="M176" s="344"/>
      <c r="N176" s="345"/>
      <c r="O176" s="224"/>
    </row>
    <row r="177" spans="2:15" ht="34.5" customHeight="1" thickBot="1">
      <c r="B177" s="210"/>
      <c r="C177" s="343" t="s">
        <v>123</v>
      </c>
      <c r="D177" s="344"/>
      <c r="E177" s="344"/>
      <c r="F177" s="344"/>
      <c r="G177" s="344"/>
      <c r="H177" s="344"/>
      <c r="I177" s="344"/>
      <c r="J177" s="344"/>
      <c r="K177" s="344"/>
      <c r="L177" s="344"/>
      <c r="M177" s="344"/>
      <c r="N177" s="345"/>
      <c r="O177" s="224"/>
    </row>
    <row r="178" spans="2:15" ht="34.5" customHeight="1" thickBot="1">
      <c r="B178" s="210"/>
      <c r="C178" s="343" t="s">
        <v>123</v>
      </c>
      <c r="D178" s="344"/>
      <c r="E178" s="344"/>
      <c r="F178" s="344"/>
      <c r="G178" s="344"/>
      <c r="H178" s="344"/>
      <c r="I178" s="344"/>
      <c r="J178" s="344"/>
      <c r="K178" s="344"/>
      <c r="L178" s="344"/>
      <c r="M178" s="344"/>
      <c r="N178" s="345"/>
      <c r="O178" s="224"/>
    </row>
    <row r="179" spans="2:15" ht="19.5" customHeight="1" thickBot="1">
      <c r="B179" s="210"/>
      <c r="C179" s="129"/>
      <c r="D179" s="125"/>
      <c r="E179" s="125"/>
      <c r="F179" s="125"/>
      <c r="G179" s="344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>
      <c r="B180" s="210"/>
      <c r="C180" s="342" t="s">
        <v>138</v>
      </c>
      <c r="D180" s="342"/>
      <c r="E180" s="342"/>
      <c r="F180" s="342"/>
      <c r="G180" s="125"/>
      <c r="H180" s="342"/>
      <c r="I180" s="342"/>
      <c r="J180" s="342"/>
      <c r="K180" s="342"/>
      <c r="L180" s="342"/>
      <c r="M180" s="342"/>
      <c r="N180" s="116"/>
      <c r="O180" s="211"/>
    </row>
    <row r="181" spans="2:15" ht="15" thickBot="1">
      <c r="B181" s="217"/>
      <c r="C181" s="134"/>
      <c r="D181" s="134"/>
      <c r="E181" s="134"/>
      <c r="F181" s="134"/>
      <c r="G181" s="342"/>
      <c r="H181" s="134"/>
      <c r="I181" s="134"/>
      <c r="J181" s="135"/>
      <c r="K181" s="135"/>
      <c r="L181" s="135"/>
      <c r="M181" s="135"/>
      <c r="N181" s="135"/>
      <c r="O181" s="218"/>
    </row>
    <row r="182" spans="3:9" ht="15.75" thickBot="1" thickTop="1">
      <c r="C182" s="108"/>
      <c r="D182" s="108"/>
      <c r="E182" s="108"/>
      <c r="F182" s="108"/>
      <c r="G182" s="134"/>
      <c r="H182" s="108"/>
      <c r="I182" s="108"/>
    </row>
    <row r="183" spans="3:9" ht="13.5" thickTop="1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17" ht="12.75">
      <c r="C196" s="227" t="s">
        <v>122</v>
      </c>
      <c r="D196" s="228"/>
      <c r="E196" s="228"/>
      <c r="F196" s="228"/>
      <c r="G196" s="10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8" t="str">
        <f>IF(F167="N","The transaction is not backed by new revenue. ","The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IF(F167="N","",IF(F168="N","The new revenue does not include grant revenue. ","The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IF(F167="N"," ",IF(F168="N"," ",IF(F169="N","The grant has not been awarded. ","The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8" t="str">
        <f>IF(F167="N"," ",IF(F170="N","The new revenue has not been received. ","The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tr">
        <f>IF(F167="N"," ",IF(F170="N",F171,"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>
      <c r="C203" s="335"/>
      <c r="D203" s="335"/>
      <c r="E203" s="335"/>
      <c r="F203" s="335"/>
      <c r="G203" s="228"/>
      <c r="H203" s="335"/>
      <c r="I203" s="335"/>
      <c r="J203" s="335"/>
      <c r="K203" s="335"/>
      <c r="L203" s="335"/>
      <c r="M203" s="335"/>
      <c r="N203" s="335"/>
      <c r="O203" s="335"/>
      <c r="P203" s="335"/>
      <c r="Q203" s="335"/>
    </row>
    <row r="204" spans="3:17" ht="13.5">
      <c r="C204" s="228"/>
      <c r="D204" s="228"/>
      <c r="E204" s="228"/>
      <c r="F204" s="228"/>
      <c r="G204" s="335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G29</f>
        <v>0</v>
      </c>
      <c r="D205" s="227" t="s">
        <v>43</v>
      </c>
      <c r="E205" s="228" t="str">
        <f>IF(D52="Y",CONCATENATE(F52," in fund balance is being used to cover indicated expenditures.  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H29</f>
        <v>0</v>
      </c>
      <c r="D206" s="227" t="s">
        <v>44</v>
      </c>
      <c r="E206" s="228" t="str">
        <f>IF(D54="Y",CONCATENATE(F54," in reallocated grant funding is being used to cover indicated expenditures."),"")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9" ht="12.75">
      <c r="C215" s="226"/>
      <c r="D215" s="108"/>
      <c r="E215" s="108"/>
      <c r="F215" s="108"/>
      <c r="G215" s="22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  <row r="344" ht="12.75">
      <c r="G344" s="108"/>
    </row>
  </sheetData>
  <mergeCells count="61">
    <mergeCell ref="D39:F39"/>
    <mergeCell ref="C155:C156"/>
    <mergeCell ref="D155:D156"/>
    <mergeCell ref="E155:F156"/>
    <mergeCell ref="C143:D143"/>
    <mergeCell ref="C140:D140"/>
    <mergeCell ref="C141:D141"/>
    <mergeCell ref="C125:D125"/>
    <mergeCell ref="E125:F125"/>
    <mergeCell ref="C129:D129"/>
    <mergeCell ref="C130:D130"/>
    <mergeCell ref="C131:D131"/>
    <mergeCell ref="C142:D142"/>
    <mergeCell ref="C121:D121"/>
    <mergeCell ref="C103:D103"/>
    <mergeCell ref="E103:F103"/>
    <mergeCell ref="C119:D119"/>
    <mergeCell ref="C120:D120"/>
    <mergeCell ref="C132:D132"/>
    <mergeCell ref="C107:D107"/>
    <mergeCell ref="C108:D108"/>
    <mergeCell ref="C109:D109"/>
    <mergeCell ref="C110:D110"/>
    <mergeCell ref="C114:D114"/>
    <mergeCell ref="C136:D136"/>
    <mergeCell ref="E136:F136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E114:F114"/>
    <mergeCell ref="C118:D118"/>
    <mergeCell ref="C75:D75"/>
    <mergeCell ref="C76:D76"/>
    <mergeCell ref="C77:D77"/>
    <mergeCell ref="C74:D74"/>
    <mergeCell ref="D40:F40"/>
    <mergeCell ref="D41:F41"/>
    <mergeCell ref="E57:F57"/>
    <mergeCell ref="E58:F58"/>
    <mergeCell ref="C69:F69"/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40">
      <formula1>$D$205:$D$206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"/>
  <sheetViews>
    <sheetView showGridLines="0" zoomScale="90" zoomScaleNormal="90" workbookViewId="0" topLeftCell="A1">
      <selection activeCell="C22" sqref="C22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58.8515625" style="0" customWidth="1"/>
    <col min="9" max="9" width="15.8515625" style="0" customWidth="1"/>
    <col min="10" max="10" width="13.7109375" style="0" hidden="1" customWidth="1"/>
    <col min="11" max="11" width="1.1484375" style="0" hidden="1" customWidth="1"/>
    <col min="12" max="12" width="15.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44" t="s">
        <v>49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46" t="s">
        <v>31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1"/>
    </row>
    <row r="4" spans="1:20" ht="3" customHeight="1" thickBot="1" thickTop="1">
      <c r="A4" s="431"/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1"/>
    </row>
    <row r="5" spans="1:19" ht="13.5">
      <c r="A5" s="441" t="s">
        <v>7</v>
      </c>
      <c r="B5" s="439"/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40"/>
    </row>
    <row r="6" spans="1:20" ht="13.5">
      <c r="A6" s="437" t="s">
        <v>0</v>
      </c>
      <c r="B6" s="438"/>
      <c r="C6" s="436" t="str">
        <f>IF('2b.  Complex Form Data Entry'!G11="","   ",'2b.  Complex Form Data Entry'!G11)</f>
        <v xml:space="preserve">   </v>
      </c>
      <c r="D6" s="436"/>
      <c r="E6" s="436"/>
      <c r="F6" s="436"/>
      <c r="G6" s="436"/>
      <c r="H6" s="436"/>
      <c r="I6" s="436"/>
      <c r="J6" s="436"/>
      <c r="L6" s="293" t="s">
        <v>16</v>
      </c>
      <c r="M6" s="293"/>
      <c r="O6" s="72"/>
      <c r="Q6" s="72"/>
      <c r="R6" s="319" t="str">
        <f>IF('2b.  Complex Form Data Entry'!G17="","   ",'2b.  Complex Form Data Entry'!G17)</f>
        <v xml:space="preserve">   </v>
      </c>
      <c r="S6" s="71" t="s">
        <v>17</v>
      </c>
      <c r="T6" s="11"/>
    </row>
    <row r="7" spans="1:20" ht="13.5" customHeight="1">
      <c r="A7" s="442" t="s">
        <v>150</v>
      </c>
      <c r="B7" s="433"/>
      <c r="C7" s="443" t="str">
        <f>IF('2b.  Complex Form Data Entry'!G12="","   ",'2b.  Complex Form Data Entry'!G12)</f>
        <v xml:space="preserve">   </v>
      </c>
      <c r="D7" s="443"/>
      <c r="E7" s="443"/>
      <c r="F7" s="443"/>
      <c r="G7" s="443"/>
      <c r="H7" s="443"/>
      <c r="I7" s="443"/>
      <c r="J7" s="443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>
      <c r="A8" s="434" t="s">
        <v>2</v>
      </c>
      <c r="B8" s="435"/>
      <c r="C8" s="292" t="str">
        <f>IF('2b.  Complex Form Data Entry'!G15="","   ",'2b.  Complex Form Data Entry'!G15)</f>
        <v xml:space="preserve">   </v>
      </c>
      <c r="E8" s="292"/>
      <c r="F8" s="435" t="s">
        <v>8</v>
      </c>
      <c r="G8" s="435"/>
      <c r="H8" s="329" t="str">
        <f>IF('2b.  Complex Form Data Entry'!G15=""," ",'2b.  Complex Form Data Entry'!G16)</f>
        <v xml:space="preserve"> </v>
      </c>
      <c r="I8" s="292"/>
      <c r="J8" s="292"/>
      <c r="L8" s="433" t="s">
        <v>10</v>
      </c>
      <c r="M8" s="433"/>
      <c r="N8" s="433"/>
      <c r="O8" s="433"/>
      <c r="P8" s="74"/>
      <c r="Q8" s="74"/>
      <c r="R8" s="292" t="str">
        <f>IF('2b.  Complex Form Data Entry'!G13="","   ",'2b.  Complex Form Data Entry'!G13)</f>
        <v xml:space="preserve">   </v>
      </c>
      <c r="S8" s="328"/>
      <c r="T8" s="11"/>
    </row>
    <row r="9" spans="1:20" ht="13.5" customHeight="1">
      <c r="A9" s="434" t="s">
        <v>3</v>
      </c>
      <c r="B9" s="435"/>
      <c r="C9" s="295"/>
      <c r="D9" s="292"/>
      <c r="E9" s="292"/>
      <c r="F9" s="435" t="s">
        <v>13</v>
      </c>
      <c r="G9" s="435"/>
      <c r="H9" s="292"/>
      <c r="I9" s="292"/>
      <c r="J9" s="292"/>
      <c r="L9" s="433" t="s">
        <v>9</v>
      </c>
      <c r="M9" s="433"/>
      <c r="N9" s="433"/>
      <c r="O9" s="433"/>
      <c r="P9" s="55"/>
      <c r="Q9" s="55"/>
      <c r="R9" s="292" t="str">
        <f>IF('2b.  Complex Form Data Entry'!G14="","   ",'2b.  Complex Form Data Entry'!G14)</f>
        <v xml:space="preserve">   </v>
      </c>
      <c r="S9" s="328"/>
      <c r="T9" s="11"/>
    </row>
    <row r="10" spans="1:20" ht="12.75">
      <c r="A10" s="330" t="s">
        <v>149</v>
      </c>
      <c r="B10" s="331"/>
      <c r="C10" s="480" t="str">
        <f>IF('2b.  Complex Form Data Entry'!G10=""," ",'2b.  Complex Form Data Entry'!G10)</f>
        <v xml:space="preserve"> </v>
      </c>
      <c r="D10" s="480"/>
      <c r="E10" s="480"/>
      <c r="F10" s="480"/>
      <c r="G10" s="480"/>
      <c r="H10" s="480"/>
      <c r="I10" s="480"/>
      <c r="J10" s="480"/>
      <c r="K10" s="480"/>
      <c r="L10" s="480"/>
      <c r="M10" s="480"/>
      <c r="N10" s="480"/>
      <c r="O10" s="480"/>
      <c r="P10" s="480"/>
      <c r="Q10" s="480"/>
      <c r="R10" s="480"/>
      <c r="S10" s="481"/>
      <c r="T10" s="11"/>
    </row>
    <row r="11" spans="1:20" ht="13.5" thickBot="1">
      <c r="A11" s="332"/>
      <c r="B11" s="333"/>
      <c r="C11" s="482"/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2"/>
      <c r="O11" s="482"/>
      <c r="P11" s="482"/>
      <c r="Q11" s="482"/>
      <c r="R11" s="482"/>
      <c r="S11" s="483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46" t="s">
        <v>14</v>
      </c>
      <c r="B13" s="446"/>
      <c r="C13" s="446"/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6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47" t="s">
        <v>32</v>
      </c>
      <c r="B15" s="447"/>
      <c r="C15" s="447"/>
      <c r="D15" s="447"/>
      <c r="E15" s="447"/>
      <c r="F15" s="447"/>
      <c r="G15" s="447"/>
      <c r="H15" s="447"/>
      <c r="I15" s="447"/>
      <c r="J15" s="447"/>
      <c r="K15" s="447"/>
      <c r="L15" s="447"/>
      <c r="M15" s="447"/>
      <c r="N15" s="447"/>
      <c r="O15" s="447"/>
      <c r="P15" s="447"/>
      <c r="Q15" s="447"/>
      <c r="R15" s="447"/>
      <c r="S15" s="447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451" t="s">
        <v>143</v>
      </c>
      <c r="B17" s="451"/>
      <c r="C17" s="451"/>
      <c r="D17" s="451"/>
      <c r="E17" s="489" t="str">
        <f>IF('2b.  Complex Form Data Entry'!G40="N","NA",'2b.  Complex Form Data Entry'!G41)</f>
        <v>NA</v>
      </c>
      <c r="F17" s="490"/>
      <c r="G17" s="491"/>
      <c r="H17" s="487" t="s">
        <v>151</v>
      </c>
      <c r="I17" s="488"/>
      <c r="J17" s="488"/>
      <c r="K17" s="488"/>
      <c r="L17" s="488"/>
      <c r="M17" s="488"/>
      <c r="N17" s="310"/>
      <c r="O17" s="489" t="str">
        <f>IF('2b.  Complex Form Data Entry'!G40="N","NA",'2b.  Complex Form Data Entry'!G42)</f>
        <v>NA</v>
      </c>
      <c r="P17" s="490"/>
      <c r="Q17" s="490"/>
      <c r="R17" s="490"/>
      <c r="S17" s="491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47" t="s">
        <v>33</v>
      </c>
      <c r="B19" s="447"/>
      <c r="C19" s="447"/>
      <c r="D19" s="447"/>
      <c r="E19" s="447"/>
      <c r="F19" s="447"/>
      <c r="G19" s="447"/>
      <c r="H19" s="447"/>
      <c r="I19" s="447"/>
      <c r="J19" s="447"/>
      <c r="K19" s="447"/>
      <c r="L19" s="447"/>
      <c r="M19" s="447"/>
      <c r="N19" s="447"/>
      <c r="O19" s="447"/>
      <c r="P19" s="447"/>
      <c r="Q19" s="447"/>
      <c r="R19" s="447"/>
      <c r="S19" s="447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5.75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6.5" thickBot="1">
      <c r="A23" s="10" t="s">
        <v>144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2015</v>
      </c>
      <c r="J24" s="95">
        <f>'2b.  Complex Form Data Entry'!G19</f>
        <v>2015</v>
      </c>
      <c r="K24" s="96">
        <f>J24+1</f>
        <v>2016</v>
      </c>
      <c r="L24" s="96" t="str">
        <f>CONCATENATE(J24," / ",K24)</f>
        <v>2015 / 2016</v>
      </c>
      <c r="M24" s="96">
        <f>K24+1</f>
        <v>2017</v>
      </c>
      <c r="N24" s="96">
        <f>M24+1</f>
        <v>2018</v>
      </c>
      <c r="O24" s="96" t="str">
        <f>CONCATENATE(M24," / ",N24)</f>
        <v>2017 / 2018</v>
      </c>
      <c r="P24" s="96">
        <f>N24+1</f>
        <v>2019</v>
      </c>
      <c r="Q24" s="96">
        <f>P24+1</f>
        <v>2020</v>
      </c>
      <c r="R24" s="96" t="str">
        <f>CONCATENATE(P24," / ",Q24)</f>
        <v>2019 / 2020</v>
      </c>
      <c r="S24" s="97" t="s">
        <v>117</v>
      </c>
      <c r="T24" s="11"/>
    </row>
    <row r="25" spans="1:20" ht="13.5">
      <c r="A25" s="88" t="str">
        <f>IF('2b.  Complex Form Data Entry'!C58="","   ",'2b.  Complex Form Data Entry'!C58)</f>
        <v xml:space="preserve">   </v>
      </c>
      <c r="B25" s="78"/>
      <c r="C25" s="78"/>
      <c r="D25" s="177" t="str">
        <f>IF(A25="   ","   ",IF(A25='2b.  Complex Form Data Entry'!$G$21,'2b.  Complex Form Data Entry'!J$21,IF(A25='2b.  Complex Form Data Entry'!$G$22,'2b.  Complex Form Data Entry'!J$22,IF(A25='2b.  Complex Form Data Entry'!$G$23,'2b.  Complex Form Data Entry'!J$23,IF(A25='2b.  Complex Form Data Entry'!$G$24,'2b.  Complex Form Data Entry'!$J$24,IF(A25='2b.  Complex Form Data Entry'!$G$25,'2b.  Complex Form Data Entry'!J$25,IF(A25='2b.  Complex Form Data Entry'!$G$26,'2b.  Complex Form Data Entry'!J$26,"   ")))))))</f>
        <v xml:space="preserve">   </v>
      </c>
      <c r="E25" s="89" t="str">
        <f>IF(A25="   ","   ",IF(A25='2b.  Complex Form Data Entry'!$G$21,'2b.  Complex Form Data Entry'!K$21,IF(A25='2b.  Complex Form Data Entry'!$G$22,'2b.  Complex Form Data Entry'!K$22,IF(A25='2b.  Complex Form Data Entry'!$G$23,'2b.  Complex Form Data Entry'!K$23,IF(A25='2b.  Complex Form Data Entry'!$G$24,'2b.  Complex Form Data Entry'!$K$24,IF(A25='2b.  Complex Form Data Entry'!G$25,'2b.  Complex Form Data Entry'!K$25,IF(A25='2b.  Complex Form Data Entry'!G$26,'2b.  Complex Form Data Entry'!K$26,"   ")))))))</f>
        <v xml:space="preserve">   </v>
      </c>
      <c r="F25" s="177" t="str">
        <f>IF(A25="   ","   ",IF(A25='2b.  Complex Form Data Entry'!$G$21,'2b.  Complex Form Data Entry'!L$21,IF(A25='2b.  Complex Form Data Entry'!$G$22,'2b.  Complex Form Data Entry'!L$22,IF(A25='2b.  Complex Form Data Entry'!$G$23,'2b.  Complex Form Data Entry'!L$23,IF(A25='2b.  Complex Form Data Entry'!$G$24,'2b.  Complex Form Data Entry'!$L$24,IF(A25='2b.  Complex Form Data Entry'!G$25,'2b.  Complex Form Data Entry'!L$25,IF(A25='2b.  Complex Form Data Entry'!G$26,'2b.  Complex Form Data Entry'!L$26,"   ")))))))</f>
        <v xml:space="preserve">   </v>
      </c>
      <c r="G25" s="90" t="str">
        <f>IF(A25="","   ",'2b.  Complex Form Data Entry'!D58)</f>
        <v xml:space="preserve"> </v>
      </c>
      <c r="H25" s="196" t="str">
        <f>IF('2b.  Complex Form Data Entry'!E58="","   ",'2b.  Complex Form Data Entry'!E58)</f>
        <v xml:space="preserve">   </v>
      </c>
      <c r="I25" s="80">
        <f>'2b.  Complex Form Data Entry'!N58</f>
        <v>0</v>
      </c>
      <c r="J25" s="80">
        <f>'2b.  Complex Form Data Entry'!G59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aca="true" t="shared" si="0" ref="O25:O31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aca="true" t="shared" si="1" ref="R25:R31">P25+Q25</f>
        <v>0</v>
      </c>
      <c r="S25" s="91">
        <f>'2b.  Complex Form Data Entry'!M58</f>
        <v>0</v>
      </c>
      <c r="T25" s="11"/>
    </row>
    <row r="26" spans="1:20" ht="13.5">
      <c r="A26" s="84" t="str">
        <f>IF('2b.  Complex Form Data Entry'!C59="","   ",'2b.  Complex Form Data Entry'!C59)</f>
        <v xml:space="preserve">   </v>
      </c>
      <c r="B26" s="75"/>
      <c r="C26" s="75"/>
      <c r="D26" s="177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89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177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90" t="str">
        <f>IF(A26="","   ",'2b.  Complex Form Data Entry'!D59)</f>
        <v xml:space="preserve"> </v>
      </c>
      <c r="H26" s="76" t="str">
        <f>IF('2b.  Complex Form Data Entry'!E59="","   ",'2b.  Complex Form Data Entry'!E59)</f>
        <v xml:space="preserve">   </v>
      </c>
      <c r="I26" s="80">
        <f>'2b.  Complex Form Data Entry'!N59</f>
        <v>0</v>
      </c>
      <c r="J26" s="77">
        <f>'2b.  Complex Form Data Entry'!G60</f>
        <v>0</v>
      </c>
      <c r="K26" s="77">
        <f>'2b.  Complex Form Data Entry'!H59</f>
        <v>0</v>
      </c>
      <c r="L26" s="80">
        <f aca="true" t="shared" si="2" ref="L26:L31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3.5">
      <c r="A27" s="84" t="str">
        <f>IF('2b.  Complex Form Data Entry'!C60="","   ",'2b.  Complex Form Data Entry'!C60)</f>
        <v xml:space="preserve">   </v>
      </c>
      <c r="B27" s="85"/>
      <c r="C27" s="85"/>
      <c r="D27" s="177" t="str">
        <f>IF(A27="   ","   ",IF(A27='2b.  Complex Form Data Entry'!$G$21,'2b.  Complex Form Data Entry'!J$21,IF(A27='2b.  Complex Form Data Entry'!$G$22,'2b.  Complex Form Data Entry'!J$22,IF(A27='2b.  Complex Form Data Entry'!$G$23,'2b.  Complex Form Data Entry'!J$23,IF(A27='2b.  Complex Form Data Entry'!$G$24,'2b.  Complex Form Data Entry'!$J$24,IF(A27='2b.  Complex Form Data Entry'!$G$25,'2b.  Complex Form Data Entry'!J$25,IF(A27='2b.  Complex Form Data Entry'!$G$26,'2b.  Complex Form Data Entry'!J$26,"   ")))))))</f>
        <v xml:space="preserve">   </v>
      </c>
      <c r="E27" s="89" t="str">
        <f>IF(A27="   ","   ",IF(A27='2b.  Complex Form Data Entry'!$G$21,'2b.  Complex Form Data Entry'!K$21,IF(A27='2b.  Complex Form Data Entry'!$G$22,'2b.  Complex Form Data Entry'!K$22,IF(A27='2b.  Complex Form Data Entry'!$G$23,'2b.  Complex Form Data Entry'!K$23,IF(A27='2b.  Complex Form Data Entry'!$G$24,'2b.  Complex Form Data Entry'!$K$24,IF(A27='2b.  Complex Form Data Entry'!G$25,'2b.  Complex Form Data Entry'!K$25,IF(A27='2b.  Complex Form Data Entry'!G$26,'2b.  Complex Form Data Entry'!K$26,"   ")))))))</f>
        <v xml:space="preserve">   </v>
      </c>
      <c r="F27" s="177" t="str">
        <f>IF(A27="   ","   ",IF(A27='2b.  Complex Form Data Entry'!$G$21,'2b.  Complex Form Data Entry'!L$21,IF(A27='2b.  Complex Form Data Entry'!$G$22,'2b.  Complex Form Data Entry'!L$22,IF(A27='2b.  Complex Form Data Entry'!$G$23,'2b.  Complex Form Data Entry'!L$23,IF(A27='2b.  Complex Form Data Entry'!$G$24,'2b.  Complex Form Data Entry'!$L$24,IF(A27='2b.  Complex Form Data Entry'!G$25,'2b.  Complex Form Data Entry'!L$25,IF(A27='2b.  Complex Form Data Entry'!G$26,'2b.  Complex Form Data Entry'!L$26,"   ")))))))</f>
        <v xml:space="preserve">   </v>
      </c>
      <c r="G27" s="90" t="str">
        <f>IF(A27="","   ",'2b.  Complex Form Data Entry'!D60)</f>
        <v xml:space="preserve"> </v>
      </c>
      <c r="H27" s="198" t="str">
        <f>IF('2b.  Complex Form Data Entry'!E60="","   ",'2b.  Complex Form Data Entry'!E60)</f>
        <v xml:space="preserve">   </v>
      </c>
      <c r="I27" s="80">
        <f>'2b.  Complex Form Data Entry'!N60</f>
        <v>0</v>
      </c>
      <c r="J27" s="77">
        <f>'2b.  Complex Form Data Entry'!G61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3.5">
      <c r="A28" s="84" t="str">
        <f>IF('2b.  Complex Form Data Entry'!C61="","   ",'2b.  Complex Form Data Entry'!C61)</f>
        <v xml:space="preserve">   </v>
      </c>
      <c r="B28" s="85"/>
      <c r="C28" s="85"/>
      <c r="D28" s="177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 xml:space="preserve">   </v>
      </c>
      <c r="E28" s="89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 xml:space="preserve">   </v>
      </c>
      <c r="F28" s="177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 xml:space="preserve">   </v>
      </c>
      <c r="G28" s="90" t="str">
        <f>IF(A28="","   ",'2b.  Complex Form Data Entry'!D61)</f>
        <v xml:space="preserve"> </v>
      </c>
      <c r="H28" s="198" t="str">
        <f>IF('2b.  Complex Form Data Entry'!E61="","   ",'2b.  Complex Form Data Entry'!E61)</f>
        <v xml:space="preserve">   </v>
      </c>
      <c r="I28" s="80">
        <f>'2b.  Complex Form Data Entry'!N61</f>
        <v>0</v>
      </c>
      <c r="J28" s="77">
        <f>'2b.  Complex Form Data Entry'!G62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3.5">
      <c r="A29" s="84" t="str">
        <f>IF('2b.  Complex Form Data Entry'!C62="","   ",'2b.  Complex Form Data Entry'!C62)</f>
        <v xml:space="preserve">   </v>
      </c>
      <c r="B29" s="86"/>
      <c r="C29" s="86"/>
      <c r="D29" s="177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 xml:space="preserve">   </v>
      </c>
      <c r="E29" s="89" t="str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 xml:space="preserve">   </v>
      </c>
      <c r="F29" s="177" t="str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 xml:space="preserve">   </v>
      </c>
      <c r="G29" s="90" t="str">
        <f>IF(A29="","   ",'2b.  Complex Form Data Entry'!D62)</f>
        <v xml:space="preserve"> </v>
      </c>
      <c r="H29" s="198" t="str">
        <f>IF('2b.  Complex Form Data Entry'!E62="","   ",'2b.  Complex Form Data Entry'!E62)</f>
        <v xml:space="preserve">   </v>
      </c>
      <c r="I29" s="80">
        <f>'2b.  Complex Form Data Entry'!N62</f>
        <v>0</v>
      </c>
      <c r="J29" s="77">
        <f>'2b.  Complex Form Data Entry'!G63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3.5">
      <c r="A30" s="84" t="str">
        <f>IF('2b.  Complex Form Data Entry'!C63="","   ",'2b.  Complex Form Data Entry'!C63)</f>
        <v xml:space="preserve">   </v>
      </c>
      <c r="B30" s="86"/>
      <c r="C30" s="86"/>
      <c r="D30" s="177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 xml:space="preserve">   </v>
      </c>
      <c r="E30" s="89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 xml:space="preserve">   </v>
      </c>
      <c r="F30" s="177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 xml:space="preserve">   </v>
      </c>
      <c r="G30" s="90" t="str">
        <f>IF(A30="","   ",'2b.  Complex Form Data Entry'!D63)</f>
        <v xml:space="preserve"> </v>
      </c>
      <c r="H30" s="198" t="str">
        <f>IF('2b.  Complex Form Data Entry'!E63="","   ",'2b.  Complex Form Data Entry'!E63)</f>
        <v xml:space="preserve">   </v>
      </c>
      <c r="I30" s="80">
        <f>'2b.  Complex Form Data Entry'!N63</f>
        <v>0</v>
      </c>
      <c r="J30" s="77">
        <f>'2b.  Complex Form Data Entry'!G64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146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2015</v>
      </c>
      <c r="J34" s="95">
        <f>'2b.  Complex Form Data Entry'!G19</f>
        <v>2015</v>
      </c>
      <c r="K34" s="96">
        <f>J34+1</f>
        <v>2016</v>
      </c>
      <c r="L34" s="96" t="str">
        <f>CONCATENATE(J34," / ",K34)</f>
        <v>2015 / 2016</v>
      </c>
      <c r="M34" s="96">
        <f>K34+1</f>
        <v>2017</v>
      </c>
      <c r="N34" s="96">
        <f>M34+1</f>
        <v>2018</v>
      </c>
      <c r="O34" s="96" t="str">
        <f>CONCATENATE(M34," / ",N34)</f>
        <v>2017 / 2018</v>
      </c>
      <c r="P34" s="96">
        <f>N34+1</f>
        <v>2019</v>
      </c>
      <c r="Q34" s="96">
        <f>P34+1</f>
        <v>2020</v>
      </c>
      <c r="R34" s="96" t="str">
        <f>CONCATENATE(P34," / ",Q34)</f>
        <v>2019 / 2020</v>
      </c>
      <c r="S34" s="97" t="s">
        <v>117</v>
      </c>
      <c r="T34" s="12"/>
    </row>
    <row r="35" spans="1:20" ht="13.5">
      <c r="A35" s="473" t="str">
        <f>IF('2b.  Complex Form Data Entry'!E80="","   ",'2b.  Complex Form Data Entry'!E80)</f>
        <v xml:space="preserve">   </v>
      </c>
      <c r="B35" s="474"/>
      <c r="C35" s="475"/>
      <c r="D35" s="177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 xml:space="preserve">   </v>
      </c>
      <c r="E35" s="89" t="str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 xml:space="preserve">   </v>
      </c>
      <c r="F35" s="177" t="str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 xml:space="preserve">   </v>
      </c>
      <c r="G35" s="79" t="str">
        <f>IF('2b.  Complex Form Data Entry'!I80="","   ",'2b.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Entry'!E82="","  ",'2b.  Complex Form Data Entry'!E82)</f>
        <v xml:space="preserve">  </v>
      </c>
      <c r="I36" s="80">
        <f>'2b.  Complex Form Data Entry'!N82</f>
        <v>0</v>
      </c>
      <c r="J36" s="80">
        <f>'2b.  Complex Form Data Entry'!G83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aca="true" t="shared" si="5" ref="O36:O43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aca="true" t="shared" si="6" ref="R36:R43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Entry'!E83="","  ",'2b.  Complex Form Data Entry'!E83)</f>
        <v xml:space="preserve">  </v>
      </c>
      <c r="I37" s="80">
        <f>'2b.  Complex Form Data Entry'!N83</f>
        <v>0</v>
      </c>
      <c r="J37" s="80">
        <f>'2b.  Complex Form Data Entry'!G84</f>
        <v>0</v>
      </c>
      <c r="K37" s="80">
        <f>'2b.  Complex Form Data Entry'!H83</f>
        <v>0</v>
      </c>
      <c r="L37" s="80">
        <f aca="true" t="shared" si="7" ref="L37:L43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5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6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Entry'!E84="","  ",'2b.  Complex Form Data Entry'!E84)</f>
        <v xml:space="preserve">  </v>
      </c>
      <c r="I38" s="80">
        <f>'2b.  Complex Form Data Entry'!N84</f>
        <v>0</v>
      </c>
      <c r="J38" s="80">
        <f>'2b.  Complex Form Data Entry'!G85</f>
        <v>0</v>
      </c>
      <c r="K38" s="80">
        <f>'2b.  Complex Form Data Entry'!H84</f>
        <v>0</v>
      </c>
      <c r="L38" s="80">
        <f t="shared" si="7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5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6"/>
        <v>0</v>
      </c>
      <c r="S38" s="83">
        <f>'2b.  Complex Form Data Entry'!M84</f>
        <v>0</v>
      </c>
      <c r="T38" s="12"/>
    </row>
    <row r="39" spans="1:20" ht="13.5" customHeight="1">
      <c r="A39" s="16"/>
      <c r="B39" s="429" t="s">
        <v>55</v>
      </c>
      <c r="C39" s="430"/>
      <c r="D39" s="45"/>
      <c r="E39" s="45"/>
      <c r="F39" s="45"/>
      <c r="G39" s="45"/>
      <c r="H39" s="200" t="str">
        <f>IF('2b.  Complex Form Data Entry'!E85="","  ",'2b.  Complex Form Data Entry'!E85)</f>
        <v xml:space="preserve">  </v>
      </c>
      <c r="I39" s="80">
        <f>'2b.  Complex Form Data Entry'!N85</f>
        <v>0</v>
      </c>
      <c r="J39" s="80">
        <f>'2b.  Complex Form Data Entry'!G86</f>
        <v>0</v>
      </c>
      <c r="K39" s="80">
        <f>'2b.  Complex Form Data Entry'!H85</f>
        <v>0</v>
      </c>
      <c r="L39" s="80">
        <f t="shared" si="7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5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6"/>
        <v>0</v>
      </c>
      <c r="S39" s="83">
        <f>'2b.  Complex Form Data Entry'!M85</f>
        <v>0</v>
      </c>
      <c r="T39" s="12"/>
    </row>
    <row r="40" spans="1:20" ht="13.5" customHeight="1">
      <c r="A40" s="16"/>
      <c r="B40" s="416" t="s">
        <v>56</v>
      </c>
      <c r="C40" s="417"/>
      <c r="D40" s="45"/>
      <c r="E40" s="45"/>
      <c r="F40" s="45"/>
      <c r="G40" s="45"/>
      <c r="H40" s="200" t="str">
        <f>IF('2b.  Complex Form Data Entry'!E86="","  ",'2b.  Complex Form Data Entry'!E86)</f>
        <v xml:space="preserve">  </v>
      </c>
      <c r="I40" s="80">
        <f>'2b.  Complex Form Data Entry'!N86</f>
        <v>0</v>
      </c>
      <c r="J40" s="80">
        <f>'2b.  Complex Form Data Entry'!G87</f>
        <v>0</v>
      </c>
      <c r="K40" s="80">
        <f>'2b.  Complex Form Data Entry'!H86</f>
        <v>0</v>
      </c>
      <c r="L40" s="80">
        <f t="shared" si="7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5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6"/>
        <v>0</v>
      </c>
      <c r="S40" s="83">
        <f>'2b.  Complex Form Data Entry'!M86</f>
        <v>0</v>
      </c>
      <c r="T40" s="12"/>
    </row>
    <row r="41" spans="1:20" ht="13.5" customHeight="1">
      <c r="A41" s="16"/>
      <c r="B41" s="429" t="s">
        <v>57</v>
      </c>
      <c r="C41" s="430"/>
      <c r="D41" s="45"/>
      <c r="E41" s="45"/>
      <c r="F41" s="45"/>
      <c r="G41" s="45"/>
      <c r="H41" s="200" t="str">
        <f>IF('2b.  Complex Form Data Entry'!E87="","  ",'2b.  Complex Form Data Entry'!E87)</f>
        <v xml:space="preserve">  </v>
      </c>
      <c r="I41" s="80">
        <f>'2b.  Complex Form Data Entry'!N87</f>
        <v>0</v>
      </c>
      <c r="J41" s="80">
        <f>'2b.  Complex Form Data Entry'!G88</f>
        <v>0</v>
      </c>
      <c r="K41" s="80">
        <f>'2b.  Complex Form Data Entry'!H87</f>
        <v>0</v>
      </c>
      <c r="L41" s="80">
        <f t="shared" si="7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5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6"/>
        <v>0</v>
      </c>
      <c r="S41" s="83">
        <f>'2b.  Complex Form Data Entry'!M87</f>
        <v>0</v>
      </c>
      <c r="T41" s="12"/>
    </row>
    <row r="42" spans="1:20" ht="13.5" customHeight="1">
      <c r="A42" s="16"/>
      <c r="B42" s="418" t="s">
        <v>26</v>
      </c>
      <c r="C42" s="419"/>
      <c r="D42" s="45"/>
      <c r="E42" s="45"/>
      <c r="F42" s="45"/>
      <c r="G42" s="45"/>
      <c r="H42" s="200" t="str">
        <f>IF('2b.  Complex Form Data Entry'!E88="","  ",'2b.  Complex Form Data Entry'!E88)</f>
        <v xml:space="preserve">  </v>
      </c>
      <c r="I42" s="80">
        <f>'2b.  Complex Form Data Entry'!N88</f>
        <v>0</v>
      </c>
      <c r="J42" s="80">
        <f>'2b.  Complex Form Data Entry'!G89</f>
        <v>0</v>
      </c>
      <c r="K42" s="80">
        <f>'2b.  Complex Form Data Entry'!H88</f>
        <v>0</v>
      </c>
      <c r="L42" s="80">
        <f t="shared" si="7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5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6"/>
        <v>0</v>
      </c>
      <c r="S42" s="83">
        <f>'2b.  Complex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420" t="str">
        <f>IF('2b.  Complex Form Data Entry'!E91="","   ",'2b.  Complex Form Data Entry'!E91)</f>
        <v xml:space="preserve">   </v>
      </c>
      <c r="B45" s="421"/>
      <c r="C45" s="422"/>
      <c r="D45" s="177" t="str">
        <f>IF(A45="   ","   ",IF(A45='2b.  Complex Form Data Entry'!$G$21,'2b.  Complex Form Data Entry'!J$21,IF(A45='2b.  Complex Form Data Entry'!$G$22,'2b.  Complex Form Data Entry'!J$22,IF(A45='2b.  Complex Form Data Entry'!$G$23,'2b.  Complex Form Data Entry'!J$23,IF(A45='2b.  Complex Form Data Entry'!$G$24,'2b.  Complex Form Data Entry'!$J$24,IF(A45='2b.  Complex Form Data Entry'!$G$25,'2b.  Complex Form Data Entry'!J$25,IF(A45='2b.  Complex Form Data Entry'!$G$26,'2b.  Complex Form Data Entry'!J$26,"   ")))))))</f>
        <v xml:space="preserve">   </v>
      </c>
      <c r="E45" s="89" t="str">
        <f>IF(A45="   ","   ",IF(A45='2b.  Complex Form Data Entry'!$G$21,'2b.  Complex Form Data Entry'!K$21,IF(A45='2b.  Complex Form Data Entry'!$G$22,'2b.  Complex Form Data Entry'!K$22,IF(A45='2b.  Complex Form Data Entry'!$G$23,'2b.  Complex Form Data Entry'!K$23,IF(A45='2b.  Complex Form Data Entry'!$G$24,'2b.  Complex Form Data Entry'!$K$24,IF(A45='2b.  Complex Form Data Entry'!G$25,'2b.  Complex Form Data Entry'!K$25,IF(A45='2b.  Complex Form Data Entry'!G$26,'2b.  Complex Form Data Entry'!K$26,"   ")))))))</f>
        <v xml:space="preserve">   </v>
      </c>
      <c r="F45" s="177" t="str">
        <f>IF(A45="   ","   ",IF(A45='2b.  Complex Form Data Entry'!$G$21,'2b.  Complex Form Data Entry'!L$21,IF(A45='2b.  Complex Form Data Entry'!$G$22,'2b.  Complex Form Data Entry'!L$22,IF(A45='2b.  Complex Form Data Entry'!$G$23,'2b.  Complex Form Data Entry'!L$23,IF(A45='2b.  Complex Form Data Entry'!$G$24,'2b.  Complex Form Data Entry'!$L$24,IF(A45='2b.  Complex Form Data Entry'!G$25,'2b.  Complex Form Data Entry'!L$25,IF(A45='2b.  Complex Form Data Entry'!G$26,'2b.  Complex Form Data Entry'!L$26,"   ")))))))</f>
        <v xml:space="preserve">   </v>
      </c>
      <c r="G45" s="79" t="str">
        <f>IF('2b.  Complex Form Data Entry'!I91="","   ",'2b.  Complex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Entry'!E93="","  ",'2b.  Complex Form Data Entry'!E93)</f>
        <v xml:space="preserve">  </v>
      </c>
      <c r="I46" s="81">
        <f>'2b.  Complex Form Data Entry'!N93</f>
        <v>0</v>
      </c>
      <c r="J46" s="81">
        <f>'2b.  Complex Form Data Entry'!G94</f>
        <v>0</v>
      </c>
      <c r="K46" s="81">
        <f>'2b.  Complex Form Data Entry'!H93</f>
        <v>0</v>
      </c>
      <c r="L46" s="80">
        <f aca="true" t="shared" si="10" ref="L46:L95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aca="true" t="shared" si="11" ref="O46:O95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aca="true" t="shared" si="12" ref="R46:R95">P46+Q46</f>
        <v>0</v>
      </c>
      <c r="S46" s="83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Entry'!E94="","  ",'2b.  Complex Form Data Entry'!E94)</f>
        <v xml:space="preserve">  </v>
      </c>
      <c r="I47" s="81">
        <f>'2b.  Complex Form Data Entry'!N94</f>
        <v>0</v>
      </c>
      <c r="J47" s="81">
        <f>'2b.  Complex Form Data Entry'!G95</f>
        <v>0</v>
      </c>
      <c r="K47" s="81">
        <f>'2b.  Complex Form Data Entry'!H94</f>
        <v>0</v>
      </c>
      <c r="L47" s="80">
        <f t="shared" si="10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11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2"/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Entry'!E95="","  ",'2b.  Complex Form Data Entry'!E95)</f>
        <v xml:space="preserve">  </v>
      </c>
      <c r="I48" s="81">
        <f>'2b.  Complex Form Data Entry'!N95</f>
        <v>0</v>
      </c>
      <c r="J48" s="81">
        <f>'2b.  Complex Form Data Entry'!G96</f>
        <v>0</v>
      </c>
      <c r="K48" s="81">
        <f>'2b.  Complex Form Data Entry'!H95</f>
        <v>0</v>
      </c>
      <c r="L48" s="80">
        <f t="shared" si="10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1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2"/>
        <v>0</v>
      </c>
      <c r="S48" s="83">
        <f>'2b.  Complex Form Data Entry'!M95</f>
        <v>0</v>
      </c>
      <c r="T48" s="12"/>
    </row>
    <row r="49" spans="1:20" ht="13.5" customHeight="1">
      <c r="A49" s="19"/>
      <c r="B49" s="429" t="s">
        <v>55</v>
      </c>
      <c r="C49" s="430"/>
      <c r="D49" s="45"/>
      <c r="E49" s="45"/>
      <c r="F49" s="45"/>
      <c r="G49" s="45"/>
      <c r="H49" s="200" t="str">
        <f>IF('2b.  Complex Form Data Entry'!E96="","  ",'2b.  Complex Form Data Entry'!E96)</f>
        <v xml:space="preserve">  </v>
      </c>
      <c r="I49" s="81">
        <f>'2b.  Complex Form Data Entry'!N96</f>
        <v>0</v>
      </c>
      <c r="J49" s="81">
        <f>'2b.  Complex Form Data Entry'!G97</f>
        <v>0</v>
      </c>
      <c r="K49" s="81">
        <f>'2b.  Complex Form Data Entry'!H96</f>
        <v>0</v>
      </c>
      <c r="L49" s="80">
        <f t="shared" si="10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11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2"/>
        <v>0</v>
      </c>
      <c r="S49" s="83">
        <f>'2b.  Complex Form Data Entry'!M96</f>
        <v>0</v>
      </c>
      <c r="T49" s="12"/>
    </row>
    <row r="50" spans="1:20" ht="13.5" customHeight="1">
      <c r="A50" s="19"/>
      <c r="B50" s="416" t="s">
        <v>56</v>
      </c>
      <c r="C50" s="417"/>
      <c r="D50" s="45"/>
      <c r="E50" s="45"/>
      <c r="F50" s="45"/>
      <c r="G50" s="45"/>
      <c r="H50" s="200" t="str">
        <f>IF('2b.  Complex Form Data Entry'!E97="","  ",'2b.  Complex Form Data Entry'!E97)</f>
        <v xml:space="preserve">  </v>
      </c>
      <c r="I50" s="81">
        <f>'2b.  Complex Form Data Entry'!N97</f>
        <v>0</v>
      </c>
      <c r="J50" s="81">
        <f>'2b.  Complex Form Data Entry'!G98</f>
        <v>0</v>
      </c>
      <c r="K50" s="81">
        <f>'2b.  Complex Form Data Entry'!H97</f>
        <v>0</v>
      </c>
      <c r="L50" s="80">
        <f t="shared" si="10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1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2"/>
        <v>0</v>
      </c>
      <c r="S50" s="83">
        <f>'2b.  Complex Form Data Entry'!M97</f>
        <v>0</v>
      </c>
      <c r="T50" s="12"/>
    </row>
    <row r="51" spans="1:20" ht="13.5" customHeight="1">
      <c r="A51" s="19"/>
      <c r="B51" s="429" t="s">
        <v>57</v>
      </c>
      <c r="C51" s="430"/>
      <c r="D51" s="45"/>
      <c r="E51" s="45"/>
      <c r="F51" s="45"/>
      <c r="G51" s="45"/>
      <c r="H51" s="200" t="str">
        <f>IF('2b.  Complex Form Data Entry'!E98="","  ",'2b.  Complex Form Data Entry'!E98)</f>
        <v xml:space="preserve">  </v>
      </c>
      <c r="I51" s="81">
        <f>'2b.  Complex Form Data Entry'!N98</f>
        <v>0</v>
      </c>
      <c r="J51" s="81">
        <f>'2b.  Complex Form Data Entry'!G99</f>
        <v>0</v>
      </c>
      <c r="K51" s="81">
        <f>'2b.  Complex Form Data Entry'!H98</f>
        <v>0</v>
      </c>
      <c r="L51" s="80">
        <f t="shared" si="10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1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2"/>
        <v>0</v>
      </c>
      <c r="S51" s="83">
        <f>'2b.  Complex Form Data Entry'!M98</f>
        <v>0</v>
      </c>
      <c r="T51" s="12"/>
    </row>
    <row r="52" spans="1:20" ht="13.5" customHeight="1">
      <c r="A52" s="19"/>
      <c r="B52" s="418" t="s">
        <v>26</v>
      </c>
      <c r="C52" s="419"/>
      <c r="D52" s="45"/>
      <c r="E52" s="45"/>
      <c r="F52" s="45"/>
      <c r="G52" s="45"/>
      <c r="H52" s="200" t="str">
        <f>IF('2b.  Complex Form Data Entry'!E99="","  ",'2b.  Complex Form Data Entry'!E99)</f>
        <v xml:space="preserve">  </v>
      </c>
      <c r="I52" s="81">
        <f>'2b.  Complex Form Data Entry'!N99</f>
        <v>0</v>
      </c>
      <c r="J52" s="81">
        <f>'2b.  Complex Form Data Entry'!G100</f>
        <v>0</v>
      </c>
      <c r="K52" s="81">
        <f>'2b.  Complex Form Data Entry'!H99</f>
        <v>0</v>
      </c>
      <c r="L52" s="80">
        <f t="shared" si="10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1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2"/>
        <v>0</v>
      </c>
      <c r="S52" s="83">
        <f>'2b.  Complex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>
      <c r="A55" s="420" t="str">
        <f>IF('2b.  Complex Form Data Entry'!E102="","   ",'2b.  Complex Form Data Entry'!E102)</f>
        <v xml:space="preserve">   </v>
      </c>
      <c r="B55" s="421"/>
      <c r="C55" s="422"/>
      <c r="D55" s="177" t="str">
        <f>IF(A55="   ","   ",IF(A55='2b.  Complex Form Data Entry'!$G$21,'2b.  Complex Form Data Entry'!J$21,IF(A55='2b.  Complex Form Data Entry'!$G$22,'2b.  Complex Form Data Entry'!J$22,IF(A55='2b.  Complex Form Data Entry'!$G$23,'2b.  Complex Form Data Entry'!J$23,IF(A55='2b.  Complex Form Data Entry'!$G$24,'2b.  Complex Form Data Entry'!$J$24,IF(A55='2b.  Complex Form Data Entry'!$G$25,'2b.  Complex Form Data Entry'!J$25,IF(A55='2b.  Complex Form Data Entry'!$G$26,'2b.  Complex Form Data Entry'!J$26,"   ")))))))</f>
        <v xml:space="preserve">   </v>
      </c>
      <c r="E55" s="89" t="str">
        <f>IF(A55="   ","   ",IF(A55='2b.  Complex Form Data Entry'!$G$21,'2b.  Complex Form Data Entry'!K$21,IF(A55='2b.  Complex Form Data Entry'!$G$22,'2b.  Complex Form Data Entry'!K$22,IF(A55='2b.  Complex Form Data Entry'!$G$23,'2b.  Complex Form Data Entry'!K$23,IF(A55='2b.  Complex Form Data Entry'!$G$24,'2b.  Complex Form Data Entry'!$K$24,IF(A55='2b.  Complex Form Data Entry'!G$25,'2b.  Complex Form Data Entry'!K$25,IF(A55='2b.  Complex Form Data Entry'!G$26,'2b.  Complex Form Data Entry'!K$26,"   ")))))))</f>
        <v xml:space="preserve">   </v>
      </c>
      <c r="F55" s="177" t="str">
        <f>IF(A55="   ","   ",IF(A55='2b.  Complex Form Data Entry'!$G$21,'2b.  Complex Form Data Entry'!L$21,IF(A55='2b.  Complex Form Data Entry'!$G$22,'2b.  Complex Form Data Entry'!L$22,IF(A55='2b.  Complex Form Data Entry'!$G$23,'2b.  Complex Form Data Entry'!L$23,IF(A55='2b.  Complex Form Data Entry'!$G$24,'2b.  Complex Form Data Entry'!$L$24,IF(A55='2b.  Complex Form Data Entry'!$G$25,'2b.  Complex Form Data Entry'!$L$25,IF(A55='2b.  Complex Form Data Entry'!$G$26,'2b.  Complex Form Data Entry'!$L$26,"   ")))))))</f>
        <v xml:space="preserve">   </v>
      </c>
      <c r="G55" s="79" t="str">
        <f>IF('2b.  Complex Form Data Entry'!I102="","   ",'2b.  Complex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Entry'!E104="","  ",'2b.  Complex Form Data Entry'!E104)</f>
        <v xml:space="preserve">  </v>
      </c>
      <c r="I56" s="81">
        <f>'2b.  Complex Form Data Entry'!N104</f>
        <v>0</v>
      </c>
      <c r="J56" s="81">
        <f>'2b.  Complex Form Data Entry'!G105</f>
        <v>0</v>
      </c>
      <c r="K56" s="81">
        <f>'2b.  Complex Form Data Entry'!H104</f>
        <v>0</v>
      </c>
      <c r="L56" s="80">
        <f t="shared" si="10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11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2"/>
        <v>0</v>
      </c>
      <c r="S56" s="83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Entry'!E105="","  ",'2b.  Complex Form Data Entry'!E105)</f>
        <v xml:space="preserve">  </v>
      </c>
      <c r="I57" s="81">
        <f>'2b.  Complex Form Data Entry'!N105</f>
        <v>0</v>
      </c>
      <c r="J57" s="81">
        <f>'2b.  Complex Form Data Entry'!G106</f>
        <v>0</v>
      </c>
      <c r="K57" s="81">
        <f>'2b.  Complex Form Data Entry'!H105</f>
        <v>0</v>
      </c>
      <c r="L57" s="80">
        <f t="shared" si="10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1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2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Entry'!E106="","  ",'2b.  Complex Form Data Entry'!E106)</f>
        <v xml:space="preserve">  </v>
      </c>
      <c r="I58" s="81">
        <f>'2b.  Complex Form Data Entry'!N106</f>
        <v>0</v>
      </c>
      <c r="J58" s="81">
        <f>'2b.  Complex Form Data Entry'!G107</f>
        <v>0</v>
      </c>
      <c r="K58" s="81">
        <f>'2b.  Complex Form Data Entry'!H106</f>
        <v>0</v>
      </c>
      <c r="L58" s="80">
        <f t="shared" si="10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1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2"/>
        <v>0</v>
      </c>
      <c r="S58" s="83">
        <f>'2b.  Complex Form Data Entry'!M106</f>
        <v>0</v>
      </c>
      <c r="T58" s="12"/>
    </row>
    <row r="59" spans="1:20" ht="13.5" customHeight="1">
      <c r="A59" s="19"/>
      <c r="B59" s="429" t="s">
        <v>55</v>
      </c>
      <c r="C59" s="430"/>
      <c r="D59" s="45"/>
      <c r="E59" s="45"/>
      <c r="F59" s="45"/>
      <c r="G59" s="45"/>
      <c r="H59" s="200" t="str">
        <f>IF('2b.  Complex Form Data Entry'!E107="","  ",'2b.  Complex Form Data Entry'!E107)</f>
        <v xml:space="preserve">  </v>
      </c>
      <c r="I59" s="81">
        <f>'2b.  Complex Form Data Entry'!N107</f>
        <v>0</v>
      </c>
      <c r="J59" s="81">
        <f>'2b.  Complex Form Data Entry'!G108</f>
        <v>0</v>
      </c>
      <c r="K59" s="81">
        <f>'2b.  Complex Form Data Entry'!H107</f>
        <v>0</v>
      </c>
      <c r="L59" s="80">
        <f t="shared" si="10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1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2"/>
        <v>0</v>
      </c>
      <c r="S59" s="83">
        <f>'2b.  Complex Form Data Entry'!M107</f>
        <v>0</v>
      </c>
      <c r="T59" s="12"/>
    </row>
    <row r="60" spans="1:20" ht="13.5" customHeight="1">
      <c r="A60" s="19"/>
      <c r="B60" s="416" t="s">
        <v>56</v>
      </c>
      <c r="C60" s="417"/>
      <c r="D60" s="45"/>
      <c r="E60" s="45"/>
      <c r="F60" s="45"/>
      <c r="G60" s="45"/>
      <c r="H60" s="200" t="str">
        <f>IF('2b.  Complex Form Data Entry'!E108="","  ",'2b.  Complex Form Data Entry'!E108)</f>
        <v xml:space="preserve">  </v>
      </c>
      <c r="I60" s="81">
        <f>'2b.  Complex Form Data Entry'!N108</f>
        <v>0</v>
      </c>
      <c r="J60" s="81">
        <f>'2b.  Complex Form Data Entry'!G109</f>
        <v>0</v>
      </c>
      <c r="K60" s="81">
        <f>'2b.  Complex Form Data Entry'!H108</f>
        <v>0</v>
      </c>
      <c r="L60" s="80">
        <f t="shared" si="10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1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2"/>
        <v>0</v>
      </c>
      <c r="S60" s="83">
        <f>'2b.  Complex Form Data Entry'!M108</f>
        <v>0</v>
      </c>
      <c r="T60" s="12"/>
    </row>
    <row r="61" spans="1:20" ht="13.5" customHeight="1">
      <c r="A61" s="19"/>
      <c r="B61" s="429" t="s">
        <v>57</v>
      </c>
      <c r="C61" s="430"/>
      <c r="D61" s="45"/>
      <c r="E61" s="45"/>
      <c r="F61" s="45"/>
      <c r="G61" s="45"/>
      <c r="H61" s="200" t="str">
        <f>IF('2b.  Complex Form Data Entry'!E109="","  ",'2b.  Complex Form Data Entry'!E109)</f>
        <v xml:space="preserve">  </v>
      </c>
      <c r="I61" s="81">
        <f>'2b.  Complex Form Data Entry'!N109</f>
        <v>0</v>
      </c>
      <c r="J61" s="81">
        <f>'2b.  Complex Form Data Entry'!G110</f>
        <v>0</v>
      </c>
      <c r="K61" s="81">
        <f>'2b.  Complex Form Data Entry'!H109</f>
        <v>0</v>
      </c>
      <c r="L61" s="80">
        <f t="shared" si="10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1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2"/>
        <v>0</v>
      </c>
      <c r="S61" s="83">
        <f>'2b.  Complex Form Data Entry'!M109</f>
        <v>0</v>
      </c>
      <c r="T61" s="12"/>
    </row>
    <row r="62" spans="1:20" ht="13.5" customHeight="1">
      <c r="A62" s="19"/>
      <c r="B62" s="418" t="s">
        <v>26</v>
      </c>
      <c r="C62" s="419"/>
      <c r="D62" s="45"/>
      <c r="E62" s="45"/>
      <c r="F62" s="45"/>
      <c r="G62" s="45"/>
      <c r="H62" s="200" t="str">
        <f>IF('2b.  Complex Form Data Entry'!E110="","  ",'2b.  Complex Form Data Entry'!E110)</f>
        <v xml:space="preserve">  </v>
      </c>
      <c r="I62" s="81">
        <f>'2b.  Complex Form Data Entry'!N110</f>
        <v>0</v>
      </c>
      <c r="J62" s="81">
        <f>'2b.  Complex Form Data Entry'!G111</f>
        <v>0</v>
      </c>
      <c r="K62" s="81">
        <f>'2b.  Complex Form Data Entry'!H110</f>
        <v>0</v>
      </c>
      <c r="L62" s="80">
        <f t="shared" si="10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1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2"/>
        <v>0</v>
      </c>
      <c r="S62" s="83">
        <f>'2b.  Complex Form Data Entry'!M110</f>
        <v>0</v>
      </c>
      <c r="T62" s="12"/>
    </row>
    <row r="63" spans="1:20" ht="13.5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>
      <c r="A65" s="420" t="str">
        <f>IF('2b.  Complex Form Data Entry'!E113="","   ",'2b.  Complex Form Data Entry'!E113)</f>
        <v xml:space="preserve">   </v>
      </c>
      <c r="B65" s="421"/>
      <c r="C65" s="422"/>
      <c r="D65" s="177" t="str">
        <f>IF(A65="   ","   ",IF(A65='2b.  Complex Form Data Entry'!$G$21,'2b.  Complex Form Data Entry'!J$21,IF(A65='2b.  Complex Form Data Entry'!$G$22,'2b.  Complex Form Data Entry'!J$22,IF(A65='2b.  Complex Form Data Entry'!$G$23,'2b.  Complex Form Data Entry'!J$23,IF(A65='2b.  Complex Form Data Entry'!$G$24,'2b.  Complex Form Data Entry'!$J$24,IF(A65='2b.  Complex Form Data Entry'!$G$25,'2b.  Complex Form Data Entry'!J$25,IF(A65='2b.  Complex Form Data Entry'!$G$26,'2b.  Complex Form Data Entry'!J$26,"   ")))))))</f>
        <v xml:space="preserve">   </v>
      </c>
      <c r="E65" s="89" t="str">
        <f>IF(A65="   ","   ",IF(A65='2b.  Complex Form Data Entry'!$G$21,'2b.  Complex Form Data Entry'!K$21,IF(A65='2b.  Complex Form Data Entry'!$G$22,'2b.  Complex Form Data Entry'!K$22,IF(A65='2b.  Complex Form Data Entry'!$G$23,'2b.  Complex Form Data Entry'!K$23,IF(A65='2b.  Complex Form Data Entry'!$G$24,'2b.  Complex Form Data Entry'!$K$24,IF(A65='2b.  Complex Form Data Entry'!G$25,'2b.  Complex Form Data Entry'!K$25,IF(A65='2b.  Complex Form Data Entry'!G$26,'2b.  Complex Form Data Entry'!K$26,"   ")))))))</f>
        <v xml:space="preserve">   </v>
      </c>
      <c r="F65" s="177" t="str">
        <f>IF(A65="   ","   ",IF(A65='2b.  Complex Form Data Entry'!$G$21,'2b.  Complex Form Data Entry'!L$21,IF(A65='2b.  Complex Form Data Entry'!$G$22,'2b.  Complex Form Data Entry'!L$22,IF(A65='2b.  Complex Form Data Entry'!$G$23,'2b.  Complex Form Data Entry'!L$23,IF(A65='2b.  Complex Form Data Entry'!$G$24,'2b.  Complex Form Data Entry'!$L$24,IF(A65='2b.  Complex Form Data Entry'!$G$25,'2b.  Complex Form Data Entry'!$L$25,IF(A65='2b.  Complex Form Data Entry'!$G$26,'2b.  Complex Form Data Entry'!$L$26,"   ")))))))</f>
        <v xml:space="preserve">   </v>
      </c>
      <c r="G65" s="79" t="str">
        <f>IF('2b.  Complex Form Data Entry'!I113="","   ",'2b.  Complex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Entry'!E115="","  ",'2b.  Complex Form Data Entry'!E115)</f>
        <v xml:space="preserve">  </v>
      </c>
      <c r="I66" s="81">
        <f>'2b.  Complex Form Data Entry'!N115</f>
        <v>0</v>
      </c>
      <c r="J66" s="81">
        <f>'2b.  Complex Form Data Entry'!G116</f>
        <v>0</v>
      </c>
      <c r="K66" s="81">
        <f>'2b.  Complex Form Data Entry'!H115</f>
        <v>0</v>
      </c>
      <c r="L66" s="80">
        <f t="shared" si="10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11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2"/>
        <v>0</v>
      </c>
      <c r="S66" s="83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Entry'!E116="","  ",'2b.  Complex Form Data Entry'!E116)</f>
        <v xml:space="preserve">  </v>
      </c>
      <c r="I67" s="81">
        <f>'2b.  Complex Form Data Entry'!N116</f>
        <v>0</v>
      </c>
      <c r="J67" s="81">
        <f>'2b.  Complex Form Data Entry'!G117</f>
        <v>0</v>
      </c>
      <c r="K67" s="81">
        <f>'2b.  Complex Form Data Entry'!H116</f>
        <v>0</v>
      </c>
      <c r="L67" s="80">
        <f t="shared" si="10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1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2"/>
        <v>0</v>
      </c>
      <c r="S67" s="83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Entry'!E117="","  ",'2b.  Complex Form Data Entry'!E117)</f>
        <v xml:space="preserve">  </v>
      </c>
      <c r="I68" s="81">
        <f>'2b.  Complex Form Data Entry'!N117</f>
        <v>0</v>
      </c>
      <c r="J68" s="81">
        <f>'2b.  Complex Form Data Entry'!G118</f>
        <v>0</v>
      </c>
      <c r="K68" s="81">
        <f>'2b.  Complex Form Data Entry'!H117</f>
        <v>0</v>
      </c>
      <c r="L68" s="80">
        <f t="shared" si="10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1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2"/>
        <v>0</v>
      </c>
      <c r="S68" s="83">
        <f>'2b.  Complex Form Data Entry'!M117</f>
        <v>0</v>
      </c>
      <c r="T68" s="12"/>
    </row>
    <row r="69" spans="1:20" ht="13.5" customHeight="1">
      <c r="A69" s="19"/>
      <c r="B69" s="429" t="s">
        <v>55</v>
      </c>
      <c r="C69" s="430"/>
      <c r="D69" s="45"/>
      <c r="E69" s="45"/>
      <c r="F69" s="45"/>
      <c r="G69" s="45"/>
      <c r="H69" s="200" t="str">
        <f>IF('2b.  Complex Form Data Entry'!E118="","  ",'2b.  Complex Form Data Entry'!E118)</f>
        <v xml:space="preserve">  </v>
      </c>
      <c r="I69" s="81">
        <f>'2b.  Complex Form Data Entry'!N118</f>
        <v>0</v>
      </c>
      <c r="J69" s="81">
        <f>'2b.  Complex Form Data Entry'!G119</f>
        <v>0</v>
      </c>
      <c r="K69" s="81">
        <f>'2b.  Complex Form Data Entry'!H118</f>
        <v>0</v>
      </c>
      <c r="L69" s="80">
        <f t="shared" si="10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1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2"/>
        <v>0</v>
      </c>
      <c r="S69" s="83">
        <f>'2b.  Complex Form Data Entry'!M118</f>
        <v>0</v>
      </c>
      <c r="T69" s="12"/>
    </row>
    <row r="70" spans="1:20" ht="13.5" customHeight="1">
      <c r="A70" s="19"/>
      <c r="B70" s="416" t="s">
        <v>56</v>
      </c>
      <c r="C70" s="417"/>
      <c r="D70" s="45"/>
      <c r="E70" s="45"/>
      <c r="F70" s="45"/>
      <c r="G70" s="45"/>
      <c r="H70" s="200" t="str">
        <f>IF('2b.  Complex Form Data Entry'!E119="","  ",'2b.  Complex Form Data Entry'!E119)</f>
        <v xml:space="preserve">  </v>
      </c>
      <c r="I70" s="81">
        <f>'2b.  Complex Form Data Entry'!N119</f>
        <v>0</v>
      </c>
      <c r="J70" s="81">
        <f>'2b.  Complex Form Data Entry'!G120</f>
        <v>0</v>
      </c>
      <c r="K70" s="81">
        <f>'2b.  Complex Form Data Entry'!H119</f>
        <v>0</v>
      </c>
      <c r="L70" s="80">
        <f t="shared" si="10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1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2"/>
        <v>0</v>
      </c>
      <c r="S70" s="83">
        <f>'2b.  Complex Form Data Entry'!M119</f>
        <v>0</v>
      </c>
      <c r="T70" s="12"/>
    </row>
    <row r="71" spans="1:20" ht="13.5" customHeight="1">
      <c r="A71" s="19"/>
      <c r="B71" s="429" t="s">
        <v>57</v>
      </c>
      <c r="C71" s="430"/>
      <c r="D71" s="45"/>
      <c r="E71" s="45"/>
      <c r="F71" s="45"/>
      <c r="G71" s="45"/>
      <c r="H71" s="200" t="str">
        <f>IF('2b.  Complex Form Data Entry'!E120="","  ",'2b.  Complex Form Data Entry'!E120)</f>
        <v xml:space="preserve">  </v>
      </c>
      <c r="I71" s="81">
        <f>'2b.  Complex Form Data Entry'!N120</f>
        <v>0</v>
      </c>
      <c r="J71" s="81">
        <f>'2b.  Complex Form Data Entry'!G121</f>
        <v>0</v>
      </c>
      <c r="K71" s="81">
        <f>'2b.  Complex Form Data Entry'!H120</f>
        <v>0</v>
      </c>
      <c r="L71" s="80">
        <f t="shared" si="10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1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2"/>
        <v>0</v>
      </c>
      <c r="S71" s="83">
        <f>'2b.  Complex Form Data Entry'!M120</f>
        <v>0</v>
      </c>
      <c r="T71" s="12"/>
    </row>
    <row r="72" spans="1:20" ht="13.5" customHeight="1">
      <c r="A72" s="19"/>
      <c r="B72" s="418" t="s">
        <v>26</v>
      </c>
      <c r="C72" s="419"/>
      <c r="D72" s="45"/>
      <c r="E72" s="45"/>
      <c r="F72" s="45"/>
      <c r="G72" s="45"/>
      <c r="H72" s="200" t="str">
        <f>IF('2b.  Complex Form Data Entry'!E121="","  ",'2b.  Complex Form Data Entry'!E121)</f>
        <v xml:space="preserve">  </v>
      </c>
      <c r="I72" s="81">
        <f>'2b.  Complex Form Data Entry'!N121</f>
        <v>0</v>
      </c>
      <c r="J72" s="81">
        <f>'2b.  Complex Form Data Entry'!G122</f>
        <v>0</v>
      </c>
      <c r="K72" s="81">
        <f>'2b.  Complex Form Data Entry'!H121</f>
        <v>0</v>
      </c>
      <c r="L72" s="80">
        <f t="shared" si="10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1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2"/>
        <v>0</v>
      </c>
      <c r="S72" s="83">
        <f>'2b.  Complex Form Data Entry'!M121</f>
        <v>0</v>
      </c>
      <c r="T72" s="12"/>
    </row>
    <row r="73" spans="1:20" ht="13.5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>
      <c r="A75" s="420" t="str">
        <f>IF('2b.  Complex Form Data Entry'!E124="","   ",'2b.  Complex Form Data Entry'!E124)</f>
        <v xml:space="preserve">   </v>
      </c>
      <c r="B75" s="421"/>
      <c r="C75" s="422"/>
      <c r="D75" s="177" t="str">
        <f>IF(A75="   ","   ",IF(A75='2b.  Complex Form Data Entry'!$G$21,'2b.  Complex Form Data Entry'!J$21,IF(A75='2b.  Complex Form Data Entry'!$G$22,'2b.  Complex Form Data Entry'!J$22,IF(A75='2b.  Complex Form Data Entry'!$G$23,'2b.  Complex Form Data Entry'!J$23,IF(A75='2b.  Complex Form Data Entry'!$G$24,'2b.  Complex Form Data Entry'!$J$24,IF(A75='2b.  Complex Form Data Entry'!$G$25,'2b.  Complex Form Data Entry'!J$25,IF(A75='2b.  Complex Form Data Entry'!$G$26,'2b.  Complex Form Data Entry'!J$26,"   ")))))))</f>
        <v xml:space="preserve">   </v>
      </c>
      <c r="E75" s="89" t="str">
        <f>IF(A75="   ","   ",IF(A75='2b.  Complex Form Data Entry'!$G$21,'2b.  Complex Form Data Entry'!K$21,IF(A75='2b.  Complex Form Data Entry'!$G$22,'2b.  Complex Form Data Entry'!K$22,IF(A75='2b.  Complex Form Data Entry'!$G$23,'2b.  Complex Form Data Entry'!K$23,IF(A75='2b.  Complex Form Data Entry'!$G$24,'2b.  Complex Form Data Entry'!$K$24,IF(A75='2b.  Complex Form Data Entry'!G$25,'2b.  Complex Form Data Entry'!K$25,IF(A75='2b.  Complex Form Data Entry'!G$26,'2b.  Complex Form Data Entry'!K$26,"   ")))))))</f>
        <v xml:space="preserve">   </v>
      </c>
      <c r="F75" s="177" t="str">
        <f>IF(A75="   ","   ",IF(A75='2b.  Complex Form Data Entry'!$G$21,'2b.  Complex Form Data Entry'!L$21,IF(A75='2b.  Complex Form Data Entry'!$G$22,'2b.  Complex Form Data Entry'!L$22,IF(A75='2b.  Complex Form Data Entry'!$G$23,'2b.  Complex Form Data Entry'!L$23,IF(A75='2b.  Complex Form Data Entry'!$G$24,'2b.  Complex Form Data Entry'!$L$24,IF(A75='2b.  Complex Form Data Entry'!$G$25,'2b.  Complex Form Data Entry'!$L$25,IF(A75='2b.  Complex Form Data Entry'!$G$26,'2b.  Complex Form Data Entry'!$L$26,"   ")))))))</f>
        <v xml:space="preserve">   </v>
      </c>
      <c r="G75" s="79" t="str">
        <f>IF('2b.  Complex Form Data Entry'!I124="","   ",'2b.  Complex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Entry'!E126="","  ",'2b.  Complex Form Data Entry'!E126)</f>
        <v xml:space="preserve">  </v>
      </c>
      <c r="I76" s="81">
        <f>'2b.  Complex Form Data Entry'!N126</f>
        <v>0</v>
      </c>
      <c r="J76" s="81">
        <f>'2b.  Complex Form Data Entry'!G127</f>
        <v>0</v>
      </c>
      <c r="K76" s="81">
        <f>'2b.  Complex Form Data Entry'!H126</f>
        <v>0</v>
      </c>
      <c r="L76" s="80">
        <f t="shared" si="10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11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2"/>
        <v>0</v>
      </c>
      <c r="S76" s="104">
        <f>'2b.  Complex Form Data Entry'!M126</f>
        <v>0</v>
      </c>
      <c r="T76" s="12"/>
    </row>
    <row r="77" spans="1:20" ht="13.5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Entry'!E127="","  ",'2b.  Complex Form Data Entry'!E127)</f>
        <v xml:space="preserve">  </v>
      </c>
      <c r="I77" s="81">
        <f>'2b.  Complex Form Data Entry'!N127</f>
        <v>0</v>
      </c>
      <c r="J77" s="81">
        <f>'2b.  Complex Form Data Entry'!G128</f>
        <v>0</v>
      </c>
      <c r="K77" s="81">
        <f>'2b.  Complex Form Data Entry'!H127</f>
        <v>0</v>
      </c>
      <c r="L77" s="80">
        <f t="shared" si="10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1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2"/>
        <v>0</v>
      </c>
      <c r="S77" s="104">
        <f>'2b.  Complex Form Data Entry'!M127</f>
        <v>0</v>
      </c>
      <c r="T77" s="12"/>
    </row>
    <row r="78" spans="1:20" ht="13.5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Entry'!E128="","  ",'2b.  Complex Form Data Entry'!E128)</f>
        <v xml:space="preserve">  </v>
      </c>
      <c r="I78" s="81">
        <f>'2b.  Complex Form Data Entry'!N128</f>
        <v>0</v>
      </c>
      <c r="J78" s="81">
        <f>'2b.  Complex Form Data Entry'!G129</f>
        <v>0</v>
      </c>
      <c r="K78" s="81">
        <f>'2b.  Complex Form Data Entry'!H128</f>
        <v>0</v>
      </c>
      <c r="L78" s="80">
        <f t="shared" si="10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1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2"/>
        <v>0</v>
      </c>
      <c r="S78" s="104">
        <f>'2b.  Complex Form Data Entry'!M128</f>
        <v>0</v>
      </c>
      <c r="T78" s="12"/>
    </row>
    <row r="79" spans="1:20" ht="13.5">
      <c r="A79" s="19"/>
      <c r="B79" s="429" t="s">
        <v>55</v>
      </c>
      <c r="C79" s="430"/>
      <c r="D79" s="45"/>
      <c r="E79" s="45"/>
      <c r="F79" s="45"/>
      <c r="G79" s="45"/>
      <c r="H79" s="200" t="str">
        <f>IF('2b.  Complex Form Data Entry'!E129="","  ",'2b.  Complex Form Data Entry'!E129)</f>
        <v xml:space="preserve">  </v>
      </c>
      <c r="I79" s="81">
        <f>'2b.  Complex Form Data Entry'!N129</f>
        <v>0</v>
      </c>
      <c r="J79" s="81">
        <f>'2b.  Complex Form Data Entry'!G130</f>
        <v>0</v>
      </c>
      <c r="K79" s="81">
        <f>'2b.  Complex Form Data Entry'!H129</f>
        <v>0</v>
      </c>
      <c r="L79" s="80">
        <f t="shared" si="10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1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2"/>
        <v>0</v>
      </c>
      <c r="S79" s="104">
        <f>'2b.  Complex Form Data Entry'!M129</f>
        <v>0</v>
      </c>
      <c r="T79" s="12"/>
    </row>
    <row r="80" spans="1:20" ht="13.5">
      <c r="A80" s="19"/>
      <c r="B80" s="416" t="s">
        <v>56</v>
      </c>
      <c r="C80" s="417"/>
      <c r="D80" s="45"/>
      <c r="E80" s="45"/>
      <c r="F80" s="45"/>
      <c r="G80" s="45"/>
      <c r="H80" s="200" t="str">
        <f>IF('2b.  Complex Form Data Entry'!E130="","  ",'2b.  Complex Form Data Entry'!E130)</f>
        <v xml:space="preserve">  </v>
      </c>
      <c r="I80" s="81">
        <f>'2b.  Complex Form Data Entry'!N130</f>
        <v>0</v>
      </c>
      <c r="J80" s="81">
        <f>'2b.  Complex Form Data Entry'!G131</f>
        <v>0</v>
      </c>
      <c r="K80" s="81">
        <f>'2b.  Complex Form Data Entry'!H130</f>
        <v>0</v>
      </c>
      <c r="L80" s="80">
        <f t="shared" si="10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1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2"/>
        <v>0</v>
      </c>
      <c r="S80" s="104">
        <f>'2b.  Complex Form Data Entry'!M130</f>
        <v>0</v>
      </c>
      <c r="T80" s="12"/>
    </row>
    <row r="81" spans="1:20" ht="13.5">
      <c r="A81" s="19"/>
      <c r="B81" s="429" t="s">
        <v>57</v>
      </c>
      <c r="C81" s="430"/>
      <c r="D81" s="45"/>
      <c r="E81" s="45"/>
      <c r="F81" s="45"/>
      <c r="G81" s="45"/>
      <c r="H81" s="200" t="str">
        <f>IF('2b.  Complex Form Data Entry'!E131="","  ",'2b.  Complex Form Data Entry'!E131)</f>
        <v xml:space="preserve">  </v>
      </c>
      <c r="I81" s="81">
        <f>'2b.  Complex Form Data Entry'!N131</f>
        <v>0</v>
      </c>
      <c r="J81" s="81">
        <f>'2b.  Complex Form Data Entry'!G132</f>
        <v>0</v>
      </c>
      <c r="K81" s="81">
        <f>'2b.  Complex Form Data Entry'!H131</f>
        <v>0</v>
      </c>
      <c r="L81" s="80">
        <f t="shared" si="10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1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2"/>
        <v>0</v>
      </c>
      <c r="S81" s="104">
        <f>'2b.  Complex Form Data Entry'!M131</f>
        <v>0</v>
      </c>
      <c r="T81" s="12"/>
    </row>
    <row r="82" spans="1:20" ht="13.5">
      <c r="A82" s="19"/>
      <c r="B82" s="418" t="s">
        <v>26</v>
      </c>
      <c r="C82" s="419"/>
      <c r="D82" s="45"/>
      <c r="E82" s="45"/>
      <c r="F82" s="45"/>
      <c r="G82" s="45"/>
      <c r="H82" s="200" t="str">
        <f>IF('2b.  Complex Form Data Entry'!E132="","  ",'2b.  Complex Form Data Entry'!E132)</f>
        <v xml:space="preserve">  </v>
      </c>
      <c r="I82" s="81">
        <f>'2b.  Complex Form Data Entry'!N132</f>
        <v>0</v>
      </c>
      <c r="J82" s="81">
        <f>'2b.  Complex Form Data Entry'!G133</f>
        <v>0</v>
      </c>
      <c r="K82" s="81">
        <f>'2b.  Complex Form Data Entry'!H132</f>
        <v>0</v>
      </c>
      <c r="L82" s="80">
        <f t="shared" si="10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1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2"/>
        <v>0</v>
      </c>
      <c r="S82" s="104">
        <f>'2b.  Complex Form Data Entry'!M132</f>
        <v>0</v>
      </c>
      <c r="T82" s="12"/>
    </row>
    <row r="83" spans="1:20" ht="13.5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>
      <c r="A85" s="420" t="str">
        <f>IF('2b.  Complex Form Data Entry'!E135="","   ",'2b.  Complex Form Data Entry'!E135)</f>
        <v xml:space="preserve">   </v>
      </c>
      <c r="B85" s="421"/>
      <c r="C85" s="422"/>
      <c r="D85" s="177" t="str">
        <f>IF(A85="   ","   ",IF(A85='2b.  Complex Form Data Entry'!$G$21,'2b.  Complex Form Data Entry'!J$21,IF(A85='2b.  Complex Form Data Entry'!$G$22,'2b.  Complex Form Data Entry'!J$22,IF(A85='2b.  Complex Form Data Entry'!$G$23,'2b.  Complex Form Data Entry'!J$23,IF(A85='2b.  Complex Form Data Entry'!$G$24,'2b.  Complex Form Data Entry'!$J$24,IF(A85='2b.  Complex Form Data Entry'!$G$25,'2b.  Complex Form Data Entry'!J$25,IF(A85='2b.  Complex Form Data Entry'!$G$26,'2b.  Complex Form Data Entry'!J$26,"   ")))))))</f>
        <v xml:space="preserve">   </v>
      </c>
      <c r="E85" s="89" t="str">
        <f>IF(A85="   ","   ",IF(A85='2b.  Complex Form Data Entry'!$G$21,'2b.  Complex Form Data Entry'!K$21,IF(A85='2b.  Complex Form Data Entry'!$G$22,'2b.  Complex Form Data Entry'!K$22,IF(A85='2b.  Complex Form Data Entry'!$G$23,'2b.  Complex Form Data Entry'!K$23,IF(A85='2b.  Complex Form Data Entry'!$G$24,'2b.  Complex Form Data Entry'!$K$24,IF(A85='2b.  Complex Form Data Entry'!G$25,'2b.  Complex Form Data Entry'!K$25,IF(A85='2b.  Complex Form Data Entry'!G$26,'2b.  Complex Form Data Entry'!K$26,"   ")))))))</f>
        <v xml:space="preserve">   </v>
      </c>
      <c r="F85" s="177" t="str">
        <f>IF(A85="   ","   ",IF(A85='2b.  Complex Form Data Entry'!$G$21,'2b.  Complex Form Data Entry'!L$21,IF(A85='2b.  Complex Form Data Entry'!$G$22,'2b.  Complex Form Data Entry'!L$22,IF(A85='2b.  Complex Form Data Entry'!$G$23,'2b.  Complex Form Data Entry'!L$23,IF(A85='2b.  Complex Form Data Entry'!$G$24,'2b.  Complex Form Data Entry'!$L$24,IF(A85='2b.  Complex Form Data Entry'!$G$25,'2b.  Complex Form Data Entry'!$L$25,IF(A85='2b.  Complex Form Data Entry'!$G$26,'2b.  Complex Form Data Entry'!$L$26,"   ")))))))</f>
        <v xml:space="preserve">   </v>
      </c>
      <c r="G85" s="79" t="str">
        <f>IF('2b.  Complex Form Data Entry'!I135="","   ",'2b.  Complex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Entry'!E137="","  ",'2b.  Complex Form Data Entry'!E137)</f>
        <v xml:space="preserve">  </v>
      </c>
      <c r="I86" s="81">
        <f>'2b.  Complex Form Data Entry'!N137</f>
        <v>0</v>
      </c>
      <c r="J86" s="81">
        <f>'2b.  Complex Form Data Entry'!G138</f>
        <v>0</v>
      </c>
      <c r="K86" s="81">
        <f>'2b.  Complex Form Data Entry'!H137</f>
        <v>0</v>
      </c>
      <c r="L86" s="80">
        <f t="shared" si="10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11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2"/>
        <v>0</v>
      </c>
      <c r="S86" s="104">
        <f>'2b.  Complex Form Data Entry'!M137</f>
        <v>0</v>
      </c>
      <c r="T86" s="12"/>
    </row>
    <row r="87" spans="1:20" ht="13.5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Entry'!E138="","  ",'2b.  Complex Form Data Entry'!E138)</f>
        <v xml:space="preserve">  </v>
      </c>
      <c r="I87" s="81">
        <f>'2b.  Complex Form Data Entry'!N138</f>
        <v>0</v>
      </c>
      <c r="J87" s="81">
        <f>'2b.  Complex Form Data Entry'!G139</f>
        <v>0</v>
      </c>
      <c r="K87" s="81">
        <f>'2b.  Complex Form Data Entry'!H138</f>
        <v>0</v>
      </c>
      <c r="L87" s="80">
        <f t="shared" si="10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1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2"/>
        <v>0</v>
      </c>
      <c r="S87" s="104">
        <f>'2b.  Complex Form Data Entry'!M138</f>
        <v>0</v>
      </c>
      <c r="T87" s="12"/>
    </row>
    <row r="88" spans="1:20" ht="13.5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Entry'!E139="","  ",'2b.  Complex Form Data Entry'!E139)</f>
        <v xml:space="preserve">  </v>
      </c>
      <c r="I88" s="81">
        <f>'2b.  Complex Form Data Entry'!N139</f>
        <v>0</v>
      </c>
      <c r="J88" s="81">
        <f>'2b.  Complex Form Data Entry'!G140</f>
        <v>0</v>
      </c>
      <c r="K88" s="81">
        <f>'2b.  Complex Form Data Entry'!H139</f>
        <v>0</v>
      </c>
      <c r="L88" s="80">
        <f t="shared" si="10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1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2"/>
        <v>0</v>
      </c>
      <c r="S88" s="104">
        <f>'2b.  Complex Form Data Entry'!M139</f>
        <v>0</v>
      </c>
      <c r="T88" s="12"/>
    </row>
    <row r="89" spans="1:20" ht="13.5">
      <c r="A89" s="19"/>
      <c r="B89" s="429" t="s">
        <v>55</v>
      </c>
      <c r="C89" s="430"/>
      <c r="D89" s="45"/>
      <c r="E89" s="45"/>
      <c r="F89" s="45"/>
      <c r="G89" s="45"/>
      <c r="H89" s="200" t="str">
        <f>IF('2b.  Complex Form Data Entry'!E140="","  ",'2b.  Complex Form Data Entry'!E140)</f>
        <v xml:space="preserve">  </v>
      </c>
      <c r="I89" s="81">
        <f>'2b.  Complex Form Data Entry'!N140</f>
        <v>0</v>
      </c>
      <c r="J89" s="81">
        <f>'2b.  Complex Form Data Entry'!G141</f>
        <v>0</v>
      </c>
      <c r="K89" s="81">
        <f>'2b.  Complex Form Data Entry'!H140</f>
        <v>0</v>
      </c>
      <c r="L89" s="80">
        <f t="shared" si="10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1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2"/>
        <v>0</v>
      </c>
      <c r="S89" s="104">
        <f>'2b.  Complex Form Data Entry'!M140</f>
        <v>0</v>
      </c>
      <c r="T89" s="12"/>
    </row>
    <row r="90" spans="1:20" ht="13.5">
      <c r="A90" s="19"/>
      <c r="B90" s="416" t="s">
        <v>56</v>
      </c>
      <c r="C90" s="417"/>
      <c r="D90" s="45"/>
      <c r="E90" s="45"/>
      <c r="F90" s="45"/>
      <c r="G90" s="45"/>
      <c r="H90" s="200" t="str">
        <f>IF('2b.  Complex Form Data Entry'!E141="","  ",'2b.  Complex Form Data Entry'!E141)</f>
        <v xml:space="preserve">  </v>
      </c>
      <c r="I90" s="81">
        <f>'2b.  Complex Form Data Entry'!N141</f>
        <v>0</v>
      </c>
      <c r="J90" s="81">
        <f>'2b.  Complex Form Data Entry'!G142</f>
        <v>0</v>
      </c>
      <c r="K90" s="81">
        <f>'2b.  Complex Form Data Entry'!H141</f>
        <v>0</v>
      </c>
      <c r="L90" s="80">
        <f t="shared" si="10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1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2"/>
        <v>0</v>
      </c>
      <c r="S90" s="104">
        <f>'2b.  Complex Form Data Entry'!M141</f>
        <v>0</v>
      </c>
      <c r="T90" s="12"/>
    </row>
    <row r="91" spans="1:20" ht="13.5">
      <c r="A91" s="19"/>
      <c r="B91" s="429" t="s">
        <v>57</v>
      </c>
      <c r="C91" s="430"/>
      <c r="D91" s="45"/>
      <c r="E91" s="45"/>
      <c r="F91" s="45"/>
      <c r="G91" s="45"/>
      <c r="H91" s="200" t="str">
        <f>IF('2b.  Complex Form Data Entry'!E142="","  ",'2b.  Complex Form Data Entry'!E142)</f>
        <v xml:space="preserve">  </v>
      </c>
      <c r="I91" s="81">
        <f>'2b.  Complex Form Data Entry'!N142</f>
        <v>0</v>
      </c>
      <c r="J91" s="81">
        <f>'2b.  Complex Form Data Entry'!G143</f>
        <v>0</v>
      </c>
      <c r="K91" s="81">
        <f>'2b.  Complex Form Data Entry'!H142</f>
        <v>0</v>
      </c>
      <c r="L91" s="80">
        <f t="shared" si="10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1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2"/>
        <v>0</v>
      </c>
      <c r="S91" s="104">
        <f>'2b.  Complex Form Data Entry'!M142</f>
        <v>0</v>
      </c>
      <c r="T91" s="12"/>
    </row>
    <row r="92" spans="1:20" ht="13.5">
      <c r="A92" s="19"/>
      <c r="B92" s="418" t="s">
        <v>26</v>
      </c>
      <c r="C92" s="419"/>
      <c r="D92" s="45"/>
      <c r="E92" s="45"/>
      <c r="F92" s="45"/>
      <c r="G92" s="45"/>
      <c r="H92" s="203" t="str">
        <f>IF('2b.  Complex Form Data Entry'!E143="","  ",'2b.  Complex Form Data Entry'!E143)</f>
        <v xml:space="preserve">  </v>
      </c>
      <c r="I92" s="81">
        <f>'2b.  Complex Form Data Entry'!N143</f>
        <v>0</v>
      </c>
      <c r="J92" s="81">
        <f>'2b.  Complex Form Data Entry'!G144</f>
        <v>0</v>
      </c>
      <c r="K92" s="81">
        <f>'2b.  Complex Form Data Entry'!H143</f>
        <v>0</v>
      </c>
      <c r="L92" s="80">
        <f t="shared" si="10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1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2"/>
        <v>0</v>
      </c>
      <c r="S92" s="104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19" ht="3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8.75">
      <c r="A97" s="444" t="s">
        <v>133</v>
      </c>
      <c r="B97" s="444"/>
      <c r="C97" s="444"/>
      <c r="D97" s="444"/>
      <c r="E97" s="444"/>
      <c r="F97" s="444"/>
      <c r="G97" s="444"/>
      <c r="H97" s="444"/>
      <c r="I97" s="444"/>
      <c r="J97" s="444"/>
      <c r="K97" s="444"/>
      <c r="L97" s="444"/>
      <c r="M97" s="444"/>
      <c r="N97" s="444"/>
      <c r="O97" s="444"/>
      <c r="P97" s="444"/>
      <c r="Q97" s="444"/>
      <c r="R97" s="444"/>
      <c r="S97" s="444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Bot="1" thickTop="1">
      <c r="A99" s="446" t="s">
        <v>31</v>
      </c>
      <c r="B99" s="446"/>
      <c r="C99" s="446"/>
      <c r="D99" s="446"/>
      <c r="E99" s="446"/>
      <c r="F99" s="446"/>
      <c r="G99" s="446"/>
      <c r="H99" s="446"/>
      <c r="I99" s="446"/>
      <c r="J99" s="446"/>
      <c r="K99" s="446"/>
      <c r="L99" s="446"/>
      <c r="M99" s="446"/>
      <c r="N99" s="446"/>
      <c r="O99" s="446"/>
      <c r="P99" s="446"/>
      <c r="Q99" s="446"/>
      <c r="R99" s="446"/>
      <c r="S99" s="446"/>
      <c r="T99" s="1"/>
    </row>
    <row r="100" spans="1:20" ht="3" customHeight="1" thickBot="1" thickTop="1">
      <c r="A100" s="431"/>
      <c r="B100" s="432"/>
      <c r="C100" s="432"/>
      <c r="D100" s="432"/>
      <c r="E100" s="432"/>
      <c r="F100" s="432"/>
      <c r="G100" s="432"/>
      <c r="H100" s="432"/>
      <c r="I100" s="432"/>
      <c r="J100" s="432"/>
      <c r="K100" s="432"/>
      <c r="L100" s="432"/>
      <c r="M100" s="432"/>
      <c r="N100" s="432"/>
      <c r="O100" s="432"/>
      <c r="P100" s="432"/>
      <c r="Q100" s="432"/>
      <c r="R100" s="432"/>
      <c r="S100" s="432"/>
      <c r="T100" s="1"/>
    </row>
    <row r="101" spans="1:19" ht="13.5">
      <c r="A101" s="441" t="s">
        <v>7</v>
      </c>
      <c r="B101" s="439"/>
      <c r="C101" s="439"/>
      <c r="D101" s="439"/>
      <c r="E101" s="439"/>
      <c r="F101" s="439"/>
      <c r="G101" s="439"/>
      <c r="H101" s="439"/>
      <c r="I101" s="439"/>
      <c r="J101" s="439"/>
      <c r="K101" s="439"/>
      <c r="L101" s="439"/>
      <c r="M101" s="439"/>
      <c r="N101" s="439"/>
      <c r="O101" s="439"/>
      <c r="P101" s="439"/>
      <c r="Q101" s="439"/>
      <c r="R101" s="439"/>
      <c r="S101" s="440"/>
    </row>
    <row r="102" spans="1:20" ht="13.5">
      <c r="A102" s="437" t="s">
        <v>0</v>
      </c>
      <c r="B102" s="438"/>
      <c r="C102" s="436" t="str">
        <f>IF('2b.  Complex Form Data Entry'!G11="","   ",'2b.  Complex Form Data Entry'!G11)</f>
        <v xml:space="preserve">   </v>
      </c>
      <c r="D102" s="436"/>
      <c r="E102" s="436"/>
      <c r="F102" s="436"/>
      <c r="G102" s="436"/>
      <c r="H102" s="436"/>
      <c r="I102" s="436"/>
      <c r="J102" s="436"/>
      <c r="L102" s="293" t="s">
        <v>16</v>
      </c>
      <c r="M102" s="293"/>
      <c r="O102" s="72"/>
      <c r="Q102" s="72"/>
      <c r="R102" s="319" t="str">
        <f>IF('2b.  Complex Form Data Entry'!G118="","   ",'2b.  Complex Form Data Entry'!G118)</f>
        <v xml:space="preserve">   </v>
      </c>
      <c r="S102" s="71" t="s">
        <v>17</v>
      </c>
      <c r="T102" s="11"/>
    </row>
    <row r="103" spans="1:20" ht="13.5" customHeight="1">
      <c r="A103" s="442" t="s">
        <v>150</v>
      </c>
      <c r="B103" s="433"/>
      <c r="C103" s="443" t="str">
        <f>IF('2b.  Complex Form Data Entry'!G12="","   ",'2b.  Complex Form Data Entry'!G12)</f>
        <v xml:space="preserve">   </v>
      </c>
      <c r="D103" s="443"/>
      <c r="E103" s="443"/>
      <c r="F103" s="443"/>
      <c r="G103" s="443"/>
      <c r="H103" s="443"/>
      <c r="I103" s="443"/>
      <c r="J103" s="443"/>
      <c r="L103" s="299" t="s">
        <v>27</v>
      </c>
      <c r="M103" s="299"/>
      <c r="P103" s="73"/>
      <c r="Q103" s="73"/>
      <c r="R103" s="320">
        <f>'2b.  Complex Form Data Entry'!G119</f>
        <v>0</v>
      </c>
      <c r="S103" s="54"/>
      <c r="T103" s="11"/>
    </row>
    <row r="104" spans="1:20" ht="13.5" customHeight="1">
      <c r="A104" s="434" t="s">
        <v>2</v>
      </c>
      <c r="B104" s="435"/>
      <c r="C104" s="298" t="str">
        <f>IF('2b.  Complex Form Data Entry'!G15="","   ",'2b.  Complex Form Data Entry'!G15)</f>
        <v xml:space="preserve">   </v>
      </c>
      <c r="E104" s="298"/>
      <c r="F104" s="435" t="s">
        <v>8</v>
      </c>
      <c r="G104" s="435"/>
      <c r="H104" s="329" t="str">
        <f>IF('2b.  Complex Form Data Entry'!G15=""," ",'2b.  Complex Form Data Entry'!G16)</f>
        <v xml:space="preserve"> </v>
      </c>
      <c r="I104" s="298"/>
      <c r="J104" s="298"/>
      <c r="L104" s="433" t="s">
        <v>10</v>
      </c>
      <c r="M104" s="433"/>
      <c r="N104" s="433"/>
      <c r="O104" s="433"/>
      <c r="P104" s="74"/>
      <c r="Q104" s="74"/>
      <c r="R104" s="298" t="str">
        <f>IF('2b.  Complex Form Data Entry'!G13="","   ",'2b.  Complex Form Data Entry'!G13)</f>
        <v xml:space="preserve">   </v>
      </c>
      <c r="S104" s="328"/>
      <c r="T104" s="11"/>
    </row>
    <row r="105" spans="1:20" ht="13.5" customHeight="1">
      <c r="A105" s="434" t="s">
        <v>3</v>
      </c>
      <c r="B105" s="435"/>
      <c r="C105" s="300"/>
      <c r="D105" s="298"/>
      <c r="E105" s="298"/>
      <c r="F105" s="435" t="s">
        <v>13</v>
      </c>
      <c r="G105" s="435"/>
      <c r="H105" s="298"/>
      <c r="I105" s="298"/>
      <c r="J105" s="298"/>
      <c r="L105" s="433" t="s">
        <v>9</v>
      </c>
      <c r="M105" s="433"/>
      <c r="N105" s="433"/>
      <c r="O105" s="433"/>
      <c r="P105" s="55"/>
      <c r="Q105" s="55"/>
      <c r="R105" s="298" t="str">
        <f>IF('2b.  Complex Form Data Entry'!G14="","   ",'2b.  Complex Form Data Entry'!G14)</f>
        <v xml:space="preserve">   </v>
      </c>
      <c r="S105" s="328"/>
      <c r="T105" s="11"/>
    </row>
    <row r="106" spans="1:20" ht="12.75">
      <c r="A106" s="330" t="s">
        <v>149</v>
      </c>
      <c r="B106" s="331"/>
      <c r="C106" s="480" t="str">
        <f>IF('2b.  Complex Form Data Entry'!G10=""," ",'2b.  Complex Form Data Entry'!G10)</f>
        <v xml:space="preserve"> </v>
      </c>
      <c r="D106" s="480"/>
      <c r="E106" s="480"/>
      <c r="F106" s="480"/>
      <c r="G106" s="480"/>
      <c r="H106" s="480"/>
      <c r="I106" s="480"/>
      <c r="J106" s="480"/>
      <c r="K106" s="480"/>
      <c r="L106" s="480"/>
      <c r="M106" s="480"/>
      <c r="N106" s="480"/>
      <c r="O106" s="480"/>
      <c r="P106" s="480"/>
      <c r="Q106" s="480"/>
      <c r="R106" s="480"/>
      <c r="S106" s="481"/>
      <c r="T106" s="11"/>
    </row>
    <row r="107" spans="1:20" ht="13.5" thickBot="1">
      <c r="A107" s="332"/>
      <c r="B107" s="333"/>
      <c r="C107" s="482"/>
      <c r="D107" s="482"/>
      <c r="E107" s="482"/>
      <c r="F107" s="482"/>
      <c r="G107" s="482"/>
      <c r="H107" s="482"/>
      <c r="I107" s="482"/>
      <c r="J107" s="482"/>
      <c r="K107" s="482"/>
      <c r="L107" s="482"/>
      <c r="M107" s="482"/>
      <c r="N107" s="482"/>
      <c r="O107" s="482"/>
      <c r="P107" s="482"/>
      <c r="Q107" s="482"/>
      <c r="R107" s="482"/>
      <c r="S107" s="483"/>
      <c r="T107" s="11"/>
    </row>
    <row r="108" spans="1:20" ht="18.75" customHeight="1" thickBot="1" thickTop="1">
      <c r="A108" s="445" t="s">
        <v>15</v>
      </c>
      <c r="B108" s="445"/>
      <c r="C108" s="445"/>
      <c r="D108" s="445"/>
      <c r="E108" s="445"/>
      <c r="F108" s="445"/>
      <c r="G108" s="445"/>
      <c r="H108" s="445"/>
      <c r="I108" s="445"/>
      <c r="J108" s="445"/>
      <c r="K108" s="445"/>
      <c r="L108" s="445"/>
      <c r="M108" s="445"/>
      <c r="N108" s="445"/>
      <c r="O108" s="445"/>
      <c r="P108" s="445"/>
      <c r="Q108" s="445"/>
      <c r="R108" s="445"/>
      <c r="S108" s="445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5.75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423" t="s">
        <v>18</v>
      </c>
      <c r="B112" s="424"/>
      <c r="C112" s="425"/>
      <c r="D112" s="454" t="s">
        <v>19</v>
      </c>
      <c r="E112" s="454" t="s">
        <v>5</v>
      </c>
      <c r="F112" s="476" t="s">
        <v>104</v>
      </c>
      <c r="G112" s="454" t="s">
        <v>11</v>
      </c>
      <c r="H112" s="467" t="s">
        <v>23</v>
      </c>
      <c r="I112" s="315"/>
      <c r="J112" s="190">
        <f>'2b.  Complex Form Data Entry'!G19</f>
        <v>2015</v>
      </c>
      <c r="K112" s="286">
        <f>'2b.  Complex Form Data Entry'!H155</f>
        <v>2016</v>
      </c>
      <c r="L112" s="478" t="str">
        <f>CONCATENATE(L34," Appropriation Change")</f>
        <v>2015 / 2016 Appropriation Change</v>
      </c>
      <c r="O112" s="303"/>
      <c r="P112" s="303"/>
      <c r="Q112" s="303"/>
      <c r="R112" s="460" t="s">
        <v>136</v>
      </c>
      <c r="S112" s="461"/>
      <c r="T112" s="42"/>
    </row>
    <row r="113" spans="1:20" ht="37.5" customHeight="1" thickBot="1">
      <c r="A113" s="426"/>
      <c r="B113" s="427"/>
      <c r="C113" s="428"/>
      <c r="D113" s="455"/>
      <c r="E113" s="455"/>
      <c r="F113" s="477"/>
      <c r="G113" s="455"/>
      <c r="H113" s="468"/>
      <c r="I113" s="316"/>
      <c r="J113" s="191" t="s">
        <v>24</v>
      </c>
      <c r="K113" s="287" t="str">
        <f>'2b.  Complex Form Data Entry'!H156</f>
        <v>Allocation Change</v>
      </c>
      <c r="L113" s="479"/>
      <c r="O113" s="303"/>
      <c r="P113" s="303"/>
      <c r="Q113" s="303"/>
      <c r="R113" s="462"/>
      <c r="S113" s="463"/>
      <c r="T113" s="42"/>
    </row>
    <row r="114" spans="1:20" ht="47.25" customHeight="1">
      <c r="A114" s="99" t="str">
        <f>IF('2b.  Complex Form Data Entry'!C157="","   ",'2b.  Complex Form Data Entry'!C157)</f>
        <v xml:space="preserve">   </v>
      </c>
      <c r="B114" s="78"/>
      <c r="C114" s="78"/>
      <c r="D114" s="177" t="str">
        <f>IF(A114="   ","   ",IF(A114='2b.  Complex Form Data Entry'!$G$21,'2b.  Complex Form Data Entry'!J$21,IF(A114='2b.  Complex Form Data Entry'!$G$22,'2b.  Complex Form Data Entry'!J$22,IF(A114='2b.  Complex Form Data Entry'!$G$23,'2b.  Complex Form Data Entry'!J$23,IF(A114='2b.  Complex Form Data Entry'!$G$24,'2b.  Complex Form Data Entry'!$J$24,IF(A114='2b.  Complex Form Data Entry'!$G$25,'2b.  Complex Form Data Entry'!J$25,IF(A114='2b.  Complex Form Data Entry'!$G$26,'2b.  Complex Form Data Entry'!J$26,"   ")))))))</f>
        <v xml:space="preserve">   </v>
      </c>
      <c r="E114" s="89" t="str">
        <f>IF(A114="   ","   ",IF(A114='2b.  Complex Form Data Entry'!$G$21,'2b.  Complex Form Data Entry'!K$21,IF(A114='2b.  Complex Form Data Entry'!$G$22,'2b.  Complex Form Data Entry'!K$22,IF(A114='2b.  Complex Form Data Entry'!$G$23,'2b.  Complex Form Data Entry'!K$23,IF(A114='2b.  Complex Form Data Entry'!$G$24,'2b.  Complex Form Data Entry'!$K$24,IF(A114='2b.  Complex Form Data Entry'!G$25,'2b.  Complex Form Data Entry'!K$25,IF(A114='2b.  Complex Form Data Entry'!G$26,'2b.  Complex Form Data Entry'!K$26,"   ")))))))</f>
        <v xml:space="preserve">   </v>
      </c>
      <c r="F114" s="177" t="str">
        <f>IF(A114="   ","   ",IF(A114='2b.  Complex Form Data Entry'!$G$21,'2b.  Complex Form Data Entry'!L$21,IF(A114='2b.  Complex Form Data Entry'!$G$22,'2b.  Complex Form Data Entry'!L$22,IF(A114='2b.  Complex Form Data Entry'!$G$23,'2b.  Complex Form Data Entry'!L$23,IF(A114='2b.  Complex Form Data Entry'!$G$24,'2b.  Complex Form Data Entry'!$L$24,IF(A114='2b.  Complex Form Data Entry'!G$25,'2b.  Complex Form Data Entry'!L$25,IF(A114='2b.  Complex Form Data Entry'!G$26,'2b.  Complex Form Data Entry'!L$26,"   ")))))))</f>
        <v xml:space="preserve">   </v>
      </c>
      <c r="G114" s="90" t="str">
        <f>IF('2b.  Complex Form Data Entry'!C157="","   ",'2b.  Complex Form Data Entry'!D157)</f>
        <v xml:space="preserve">   </v>
      </c>
      <c r="H114" s="197">
        <f>IF('2b.  Complex Form Data Entry'!F151="Y","The transaction was anticipated in the current budget; no supplemental appropriation is required.",IF(A114="","",IF('2b.  Complex Form Data Entry'!F152="Y","The cost of the transaction can be accommodated within existing appropriation authority; no supplemental appropriation is required",'2b.  Complex Form Data Entry'!E157)))</f>
        <v>0</v>
      </c>
      <c r="I114" s="317"/>
      <c r="J114" s="100">
        <f>'2b.  Complex Form Data Entry'!G158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493">
        <f>'2b.  Complex Form Data Entry'!J157</f>
        <v>0</v>
      </c>
      <c r="S114" s="494"/>
      <c r="T114" s="42"/>
    </row>
    <row r="115" spans="1:20" ht="13.5">
      <c r="A115" s="99" t="str">
        <f>IF('2b.  Complex Form Data Entry'!C158="","   ",'2b.  Complex Form Data Entry'!C158)</f>
        <v xml:space="preserve">   </v>
      </c>
      <c r="B115" s="75"/>
      <c r="C115" s="75"/>
      <c r="D115" s="177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89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77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90" t="str">
        <f>IF('2b.  Complex Form Data Entry'!C158="","   ",'2b.  Complex Form Data Entry'!D158)</f>
        <v xml:space="preserve">   </v>
      </c>
      <c r="H115" s="200" t="str">
        <f>IF('2b.  Complex Form Data Entry'!E158=0,"  ",'2b.  Complex Form Data Entry'!E158)</f>
        <v xml:space="preserve">  </v>
      </c>
      <c r="I115" s="317"/>
      <c r="J115" s="82">
        <f>'2b.  Complex Form Data Entry'!G159</f>
        <v>0</v>
      </c>
      <c r="K115" s="82">
        <f>'2b.  Complex Form Data Entry'!H158</f>
        <v>0</v>
      </c>
      <c r="L115" s="311">
        <f aca="true" t="shared" si="25" ref="L115:L120">J115+K115</f>
        <v>0</v>
      </c>
      <c r="O115" s="304"/>
      <c r="P115" s="304"/>
      <c r="Q115" s="304"/>
      <c r="R115" s="493">
        <f>'2b.  Complex Form Data Entry'!J158</f>
        <v>0</v>
      </c>
      <c r="S115" s="494"/>
      <c r="T115" s="42"/>
    </row>
    <row r="116" spans="1:20" ht="13.5">
      <c r="A116" s="99" t="str">
        <f>IF('2b.  Complex Form Data Entry'!C159="","   ",'2b.  Complex Form Data Entry'!C159)</f>
        <v xml:space="preserve">   </v>
      </c>
      <c r="B116" s="75"/>
      <c r="C116" s="75"/>
      <c r="D116" s="177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89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77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90" t="str">
        <f>IF('2b.  Complex Form Data Entry'!C159="","   ",'2b.  Complex Form Data Entry'!D159)</f>
        <v xml:space="preserve">   </v>
      </c>
      <c r="H116" s="200" t="str">
        <f>IF('2b.  Complex Form Data Entry'!E159=0,"  ",'2b.  Complex Form Data Entry'!E159)</f>
        <v xml:space="preserve">  </v>
      </c>
      <c r="I116" s="317"/>
      <c r="J116" s="82">
        <f>'2b.  Complex Form Data Entry'!G160</f>
        <v>0</v>
      </c>
      <c r="K116" s="82">
        <f>'2b.  Complex Form Data Entry'!H159</f>
        <v>0</v>
      </c>
      <c r="L116" s="311">
        <f t="shared" si="25"/>
        <v>0</v>
      </c>
      <c r="O116" s="304"/>
      <c r="P116" s="304"/>
      <c r="Q116" s="304"/>
      <c r="R116" s="493">
        <f>'2b.  Complex Form Data Entry'!J159</f>
        <v>0</v>
      </c>
      <c r="S116" s="494"/>
      <c r="T116" s="42"/>
    </row>
    <row r="117" spans="1:20" ht="13.5">
      <c r="A117" s="99" t="str">
        <f>IF('2b.  Complex Form Data Entry'!C160="","   ",'2b.  Complex Form Data Entry'!C160)</f>
        <v xml:space="preserve">   </v>
      </c>
      <c r="B117" s="75"/>
      <c r="C117" s="75"/>
      <c r="D117" s="177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89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77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90" t="str">
        <f>IF('2b.  Complex Form Data Entry'!C160="","   ",'2b.  Complex Form Data Entry'!D160)</f>
        <v xml:space="preserve">   </v>
      </c>
      <c r="H117" s="200" t="str">
        <f>IF('2b.  Complex Form Data Entry'!E160=0,"  ",'2b.  Complex Form Data Entry'!E160)</f>
        <v xml:space="preserve">  </v>
      </c>
      <c r="I117" s="317"/>
      <c r="J117" s="82">
        <f>'2b.  Complex Form Data Entry'!G161</f>
        <v>0</v>
      </c>
      <c r="K117" s="82">
        <f>'2b.  Complex Form Data Entry'!H160</f>
        <v>0</v>
      </c>
      <c r="L117" s="311">
        <f t="shared" si="25"/>
        <v>0</v>
      </c>
      <c r="O117" s="304"/>
      <c r="P117" s="304"/>
      <c r="Q117" s="304"/>
      <c r="R117" s="493">
        <f>'2b.  Complex Form Data Entry'!J160</f>
        <v>0</v>
      </c>
      <c r="S117" s="494"/>
      <c r="T117" s="42"/>
    </row>
    <row r="118" spans="1:20" ht="13.5">
      <c r="A118" s="99" t="str">
        <f>IF('2b.  Complex Form Data Entry'!C161="","   ",'2b.  Complex Form Data Entry'!C161)</f>
        <v xml:space="preserve">   </v>
      </c>
      <c r="B118" s="75"/>
      <c r="C118" s="75"/>
      <c r="D118" s="177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89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77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90" t="str">
        <f>IF('2b.  Complex Form Data Entry'!C161="","   ",'2b.  Complex Form Data Entry'!D161)</f>
        <v xml:space="preserve">   </v>
      </c>
      <c r="H118" s="200" t="str">
        <f>IF('2b.  Complex Form Data Entry'!E161=0,"  ",'2b.  Complex Form Data Entry'!E161)</f>
        <v xml:space="preserve">  </v>
      </c>
      <c r="I118" s="317"/>
      <c r="J118" s="82">
        <f>'2b.  Complex Form Data Entry'!G162</f>
        <v>0</v>
      </c>
      <c r="K118" s="82">
        <f>'2b.  Complex Form Data Entry'!H161</f>
        <v>0</v>
      </c>
      <c r="L118" s="311">
        <f t="shared" si="25"/>
        <v>0</v>
      </c>
      <c r="O118" s="304"/>
      <c r="P118" s="304"/>
      <c r="Q118" s="304"/>
      <c r="R118" s="493">
        <f>'2b.  Complex Form Data Entry'!J161</f>
        <v>0</v>
      </c>
      <c r="S118" s="494"/>
      <c r="T118" s="42"/>
    </row>
    <row r="119" spans="1:20" ht="13.5">
      <c r="A119" s="99" t="str">
        <f>IF('2b.  Complex Form Data Entry'!C162="","   ",'2b.  Complex Form Data Entry'!C162)</f>
        <v xml:space="preserve">   </v>
      </c>
      <c r="B119" s="75"/>
      <c r="C119" s="75"/>
      <c r="D119" s="177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89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77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90" t="str">
        <f>IF('2b.  Complex Form Data Entry'!C162="","   ",'2b.  Complex Form Data Entry'!D162)</f>
        <v xml:space="preserve">   </v>
      </c>
      <c r="H119" s="200" t="str">
        <f>IF('2b.  Complex Form Data Entry'!E162=0,"  ",'2b.  Complex Form Data Entry'!E162)</f>
        <v xml:space="preserve">  </v>
      </c>
      <c r="I119" s="317"/>
      <c r="J119" s="82">
        <f>'2b.  Complex Form Data Entry'!G163</f>
        <v>0</v>
      </c>
      <c r="K119" s="82">
        <f>'2b.  Complex Form Data Entry'!H162</f>
        <v>0</v>
      </c>
      <c r="L119" s="311">
        <f t="shared" si="25"/>
        <v>0</v>
      </c>
      <c r="O119" s="304"/>
      <c r="P119" s="304"/>
      <c r="Q119" s="304"/>
      <c r="R119" s="493">
        <f>'2b.  Complex Form Data Entry'!J162</f>
        <v>0</v>
      </c>
      <c r="S119" s="494"/>
      <c r="T119" s="42"/>
    </row>
    <row r="120" spans="1:20" ht="14.25" thickBot="1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25"/>
        <v>0</v>
      </c>
      <c r="O120" s="305"/>
      <c r="P120" s="305"/>
      <c r="Q120" s="305"/>
      <c r="R120" s="495">
        <f>SUM(R114:S119)</f>
        <v>0</v>
      </c>
      <c r="S120" s="496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3.5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21" t="s">
        <v>140</v>
      </c>
      <c r="B123" s="469" t="str">
        <f>IF('2b.  Complex Form Data Entry'!G40="Y","See note 5 below.",'2b.  Complex Form Data Entry'!D43)</f>
        <v>An NPV analysis was not performed because …</v>
      </c>
      <c r="C123" s="469"/>
      <c r="D123" s="469"/>
      <c r="E123" s="469"/>
      <c r="F123" s="469"/>
      <c r="G123" s="469"/>
      <c r="H123" s="469"/>
      <c r="I123" s="469"/>
      <c r="J123" s="469"/>
      <c r="K123" s="469"/>
      <c r="L123" s="469"/>
      <c r="M123" s="469"/>
      <c r="N123" s="469"/>
      <c r="O123" s="469"/>
      <c r="P123" s="469"/>
      <c r="Q123" s="469"/>
      <c r="R123" s="469"/>
      <c r="S123" s="469"/>
      <c r="T123" s="5"/>
    </row>
    <row r="124" spans="1:20" ht="13.5">
      <c r="A124" s="68" t="s">
        <v>112</v>
      </c>
      <c r="B124" s="464" t="s">
        <v>148</v>
      </c>
      <c r="C124" s="464"/>
      <c r="D124" s="464"/>
      <c r="E124" s="464"/>
      <c r="F124" s="464"/>
      <c r="G124" s="464"/>
      <c r="H124" s="464"/>
      <c r="I124" s="464"/>
      <c r="J124" s="464"/>
      <c r="K124" s="464"/>
      <c r="L124" s="464"/>
      <c r="M124" s="464"/>
      <c r="N124" s="464"/>
      <c r="O124" s="464"/>
      <c r="P124" s="464"/>
      <c r="Q124" s="464"/>
      <c r="R124" s="464"/>
      <c r="S124" s="464"/>
      <c r="T124" s="5"/>
    </row>
    <row r="125" spans="1:20" ht="14.25" customHeight="1">
      <c r="A125" s="69" t="s">
        <v>52</v>
      </c>
      <c r="B125" s="492" t="s">
        <v>116</v>
      </c>
      <c r="C125" s="492"/>
      <c r="D125" s="492"/>
      <c r="E125" s="492"/>
      <c r="F125" s="492"/>
      <c r="G125" s="492"/>
      <c r="H125" s="492"/>
      <c r="I125" s="492"/>
      <c r="J125" s="492"/>
      <c r="K125" s="492"/>
      <c r="L125" s="492"/>
      <c r="M125" s="492"/>
      <c r="N125" s="492"/>
      <c r="O125" s="492"/>
      <c r="P125" s="492"/>
      <c r="Q125" s="492"/>
      <c r="R125" s="492"/>
      <c r="S125" s="492"/>
      <c r="T125" s="5"/>
    </row>
    <row r="126" spans="1:20" ht="16.5" customHeight="1">
      <c r="A126" s="69" t="s">
        <v>113</v>
      </c>
      <c r="B126" s="466" t="str">
        <f>IF(OR('2b.  Complex Form Data Entry'!D52="Y",'2b.  Complex Form Data Entry'!D54="Y"),CONCATENATE('2b.  Complex Form Data Entry'!E205,'2b.  Complex Form Data Entry'!E206),"This transaction does not require the use of fund balance or reallocated grant funding.")</f>
        <v>This transaction does not require the use of fund balance or reallocated grant funding.</v>
      </c>
      <c r="C126" s="466"/>
      <c r="D126" s="466"/>
      <c r="E126" s="466"/>
      <c r="F126" s="466"/>
      <c r="G126" s="466"/>
      <c r="H126" s="466"/>
      <c r="I126" s="466"/>
      <c r="J126" s="466"/>
      <c r="K126" s="466"/>
      <c r="L126" s="466"/>
      <c r="M126" s="466"/>
      <c r="N126" s="466"/>
      <c r="O126" s="466"/>
      <c r="P126" s="466"/>
      <c r="Q126" s="466"/>
      <c r="R126" s="466"/>
      <c r="S126" s="466"/>
      <c r="T126" s="5"/>
    </row>
    <row r="127" spans="1:20" ht="14.25" customHeight="1">
      <c r="A127" s="67" t="s">
        <v>114</v>
      </c>
      <c r="B127" s="453" t="str">
        <f>IF('2b.  Complex Form Data Entry'!F166="Y",'2b.  Complex Form Data Entry'!C196,CONCATENATE('2b.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453"/>
      <c r="D127" s="453"/>
      <c r="E127" s="453"/>
      <c r="F127" s="453"/>
      <c r="G127" s="453"/>
      <c r="H127" s="453"/>
      <c r="I127" s="453"/>
      <c r="J127" s="453"/>
      <c r="K127" s="453"/>
      <c r="L127" s="453"/>
      <c r="M127" s="453"/>
      <c r="N127" s="453"/>
      <c r="O127" s="453"/>
      <c r="P127" s="453"/>
      <c r="Q127" s="453"/>
      <c r="R127" s="453"/>
      <c r="S127" s="453"/>
      <c r="T127" s="5"/>
    </row>
    <row r="128" spans="1:20" ht="16.5" customHeight="1">
      <c r="A128" s="67" t="s">
        <v>118</v>
      </c>
      <c r="B128" s="452" t="s">
        <v>111</v>
      </c>
      <c r="C128" s="452"/>
      <c r="D128" s="452"/>
      <c r="E128" s="452"/>
      <c r="F128" s="452"/>
      <c r="G128" s="452"/>
      <c r="H128" s="452"/>
      <c r="I128" s="452"/>
      <c r="J128" s="452"/>
      <c r="K128" s="452"/>
      <c r="L128" s="452"/>
      <c r="M128" s="452"/>
      <c r="N128" s="452"/>
      <c r="O128" s="452"/>
      <c r="P128" s="452"/>
      <c r="Q128" s="452"/>
      <c r="R128" s="452"/>
      <c r="S128" s="452"/>
      <c r="T128" s="5"/>
    </row>
    <row r="129" spans="1:19" ht="14.25" customHeight="1">
      <c r="A129" s="67"/>
      <c r="B129" s="470" t="str">
        <f>'2b.  Complex Form Data Entry'!C174</f>
        <v>-</v>
      </c>
      <c r="C129" s="470"/>
      <c r="D129" s="470"/>
      <c r="E129" s="470"/>
      <c r="F129" s="470"/>
      <c r="G129" s="470"/>
      <c r="H129" s="470"/>
      <c r="I129" s="470"/>
      <c r="J129" s="470"/>
      <c r="K129" s="470"/>
      <c r="L129" s="470"/>
      <c r="M129" s="470"/>
      <c r="N129" s="470"/>
      <c r="O129" s="470"/>
      <c r="P129" s="470"/>
      <c r="Q129" s="470"/>
      <c r="R129" s="470"/>
      <c r="S129" s="470"/>
    </row>
    <row r="130" spans="1:19" ht="13.5">
      <c r="A130" s="67"/>
      <c r="B130" s="470" t="str">
        <f>'2b.  Complex Form Data Entry'!C175</f>
        <v xml:space="preserve">- </v>
      </c>
      <c r="C130" s="470"/>
      <c r="D130" s="470"/>
      <c r="E130" s="470"/>
      <c r="F130" s="470"/>
      <c r="G130" s="470"/>
      <c r="H130" s="470"/>
      <c r="I130" s="470"/>
      <c r="J130" s="470"/>
      <c r="K130" s="470"/>
      <c r="L130" s="470"/>
      <c r="M130" s="470"/>
      <c r="N130" s="470"/>
      <c r="O130" s="470"/>
      <c r="P130" s="470"/>
      <c r="Q130" s="470"/>
      <c r="R130" s="470"/>
      <c r="S130" s="470"/>
    </row>
    <row r="131" spans="1:19" ht="12.75" customHeight="1">
      <c r="A131" s="67"/>
      <c r="B131" s="470" t="str">
        <f>'2b.  Complex Form Data Entry'!C176</f>
        <v xml:space="preserve">- </v>
      </c>
      <c r="C131" s="470"/>
      <c r="D131" s="470"/>
      <c r="E131" s="470"/>
      <c r="F131" s="470"/>
      <c r="G131" s="470"/>
      <c r="H131" s="470"/>
      <c r="I131" s="470"/>
      <c r="J131" s="470"/>
      <c r="K131" s="470"/>
      <c r="L131" s="470"/>
      <c r="M131" s="470"/>
      <c r="N131" s="470"/>
      <c r="O131" s="470"/>
      <c r="P131" s="470"/>
      <c r="Q131" s="470"/>
      <c r="R131" s="470"/>
      <c r="S131" s="470"/>
    </row>
    <row r="132" spans="1:19" ht="15" customHeight="1">
      <c r="A132" s="67"/>
      <c r="B132" s="470" t="str">
        <f>'2b.  Complex Form Data Entry'!C177</f>
        <v xml:space="preserve">- </v>
      </c>
      <c r="C132" s="470"/>
      <c r="D132" s="470"/>
      <c r="E132" s="470"/>
      <c r="F132" s="470"/>
      <c r="G132" s="470"/>
      <c r="H132" s="470"/>
      <c r="I132" s="470"/>
      <c r="J132" s="470"/>
      <c r="K132" s="470"/>
      <c r="L132" s="470"/>
      <c r="M132" s="470"/>
      <c r="N132" s="470"/>
      <c r="O132" s="470"/>
      <c r="P132" s="470"/>
      <c r="Q132" s="470"/>
      <c r="R132" s="470"/>
      <c r="S132" s="470"/>
    </row>
    <row r="133" spans="1:20" ht="13.5">
      <c r="A133" s="67"/>
      <c r="B133" s="470" t="str">
        <f>'2b.  Complex Form Data Entry'!C178</f>
        <v xml:space="preserve">- </v>
      </c>
      <c r="C133" s="470"/>
      <c r="D133" s="470"/>
      <c r="E133" s="470"/>
      <c r="F133" s="470"/>
      <c r="G133" s="470"/>
      <c r="H133" s="470"/>
      <c r="I133" s="470"/>
      <c r="J133" s="470"/>
      <c r="K133" s="470"/>
      <c r="L133" s="470"/>
      <c r="M133" s="470"/>
      <c r="N133" s="470"/>
      <c r="O133" s="470"/>
      <c r="P133" s="470"/>
      <c r="Q133" s="470"/>
      <c r="R133" s="470"/>
      <c r="S133" s="470"/>
      <c r="T133" s="5"/>
    </row>
    <row r="134" spans="1:19" ht="13.5">
      <c r="A134" s="67"/>
      <c r="B134" s="470"/>
      <c r="C134" s="470"/>
      <c r="D134" s="470"/>
      <c r="E134" s="470"/>
      <c r="F134" s="470"/>
      <c r="G134" s="470"/>
      <c r="H134" s="470"/>
      <c r="I134" s="470"/>
      <c r="J134" s="470"/>
      <c r="K134" s="470"/>
      <c r="L134" s="470"/>
      <c r="M134" s="470"/>
      <c r="N134" s="470"/>
      <c r="O134" s="470"/>
      <c r="P134" s="470"/>
      <c r="Q134" s="470"/>
      <c r="R134" s="470"/>
      <c r="S134" s="470"/>
    </row>
    <row r="135" spans="1:19" ht="13.5">
      <c r="A135" t="str">
        <f>IF('2b.  Complex Form Data Entry'!C181=""," ","6.")</f>
        <v xml:space="preserve"> </v>
      </c>
      <c r="B135" s="470"/>
      <c r="C135" s="470"/>
      <c r="D135" s="470"/>
      <c r="E135" s="470"/>
      <c r="F135" s="470"/>
      <c r="G135" s="470"/>
      <c r="H135" s="470"/>
      <c r="I135" s="470"/>
      <c r="J135" s="470"/>
      <c r="K135" s="470"/>
      <c r="L135" s="470"/>
      <c r="M135" s="470"/>
      <c r="N135" s="470"/>
      <c r="O135" s="470"/>
      <c r="P135" s="470"/>
      <c r="Q135" s="470"/>
      <c r="R135" s="470"/>
      <c r="S135" s="470"/>
    </row>
    <row r="136" spans="1:19" ht="13.5">
      <c r="A136" s="69"/>
      <c r="B136" s="470"/>
      <c r="C136" s="470"/>
      <c r="D136" s="470"/>
      <c r="E136" s="470"/>
      <c r="F136" s="470"/>
      <c r="G136" s="470"/>
      <c r="H136" s="470"/>
      <c r="I136" s="470"/>
      <c r="J136" s="470"/>
      <c r="K136" s="470"/>
      <c r="L136" s="470"/>
      <c r="M136" s="470"/>
      <c r="N136" s="470"/>
      <c r="O136" s="470"/>
      <c r="P136" s="470"/>
      <c r="Q136" s="470"/>
      <c r="R136" s="470"/>
      <c r="S136" s="470"/>
    </row>
    <row r="137" spans="1:19" ht="13.5">
      <c r="A137" s="69"/>
      <c r="B137" s="470"/>
      <c r="C137" s="470"/>
      <c r="D137" s="470"/>
      <c r="E137" s="470"/>
      <c r="F137" s="470"/>
      <c r="G137" s="470"/>
      <c r="H137" s="470"/>
      <c r="I137" s="470"/>
      <c r="J137" s="470"/>
      <c r="K137" s="470"/>
      <c r="L137" s="470"/>
      <c r="M137" s="470"/>
      <c r="N137" s="470"/>
      <c r="O137" s="470"/>
      <c r="P137" s="470"/>
      <c r="Q137" s="470"/>
      <c r="R137" s="470"/>
      <c r="S137" s="470"/>
    </row>
    <row r="138" spans="1:6" ht="13.5">
      <c r="A138" s="69"/>
      <c r="D138" s="53"/>
      <c r="E138" s="49"/>
      <c r="F138" s="49"/>
    </row>
    <row r="139" spans="4:6" ht="12.75">
      <c r="D139" s="53"/>
      <c r="E139" s="49"/>
      <c r="F139" s="49"/>
    </row>
    <row r="140" spans="3:6" ht="12.75">
      <c r="C140" s="52"/>
      <c r="D140" s="53"/>
      <c r="E140" s="49"/>
      <c r="F140" s="49"/>
    </row>
  </sheetData>
  <mergeCells count="100"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A1:S1"/>
    <mergeCell ref="A3:S3"/>
    <mergeCell ref="A4:S4"/>
    <mergeCell ref="A5:B5"/>
    <mergeCell ref="C5:S5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</mergeCells>
  <printOptions horizontalCentered="1"/>
  <pageMargins left="0.5" right="0.5" top="0.5" bottom="0.5" header="0.5" footer="0.25"/>
  <pageSetup fitToHeight="2" horizontalDpi="600" verticalDpi="600" orientation="landscape" scale="45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_dlc_DocId xmlns="cfc4bdfe-72e7-4bcf-8777-527aa6965755">YQKKTEHHRR7V-1353-933</_dlc_DocId>
    <_dlc_DocIdUrl xmlns="cfc4bdfe-72e7-4bcf-8777-527aa6965755">
      <Url>https://kcmicrosoftonlinecom-38.sharepoint.microsoftonline.com/FMD/Legislation2015/_layouts/15/DocIdRedir.aspx?ID=YQKKTEHHRR7V-1353-933</Url>
      <Description>YQKKTEHHRR7V-1353-933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LongProperties xmlns="http://schemas.microsoft.com/office/2006/metadata/longProperties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7" ma:contentTypeDescription="Create a new document." ma:contentTypeScope="" ma:versionID="77c124795d2c84750888817839276389">
  <xsd:schema xmlns:xsd="http://www.w3.org/2001/XMLSchema" xmlns:xs="http://www.w3.org/2001/XMLSchema" xmlns:p="http://schemas.microsoft.com/office/2006/metadata/properties" xmlns:ns2="cfc4bdfe-72e7-4bcf-8777-527aa6965755" xmlns:ns3="b516f40b-13c9-483a-b8d0-25e20c0c5f62" targetNamespace="http://schemas.microsoft.com/office/2006/metadata/properties" ma:root="true" ma:fieldsID="6eb2d4e67bd4df515d7a4de550dcfa45" ns2:_="" ns3:_="">
    <xsd:import namespace="cfc4bdfe-72e7-4bcf-8777-527aa6965755"/>
    <xsd:import namespace="b516f40b-13c9-483a-b8d0-25e20c0c5f6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66F75-E298-49D7-923C-92FD04AD8C51}">
  <ds:schemaRefs>
    <ds:schemaRef ds:uri="cfc4bdfe-72e7-4bcf-8777-527aa6965755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b516f40b-13c9-483a-b8d0-25e20c0c5f62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9C311A1-B726-4963-8D0B-E5CADDE1AB1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5A5346E9-8EAB-4FE6-BEF0-88FBBB1ABD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Lucero, Danielle</cp:lastModifiedBy>
  <cp:lastPrinted>2016-06-09T17:33:47Z</cp:lastPrinted>
  <dcterms:created xsi:type="dcterms:W3CDTF">1999-06-02T23:29:55Z</dcterms:created>
  <dcterms:modified xsi:type="dcterms:W3CDTF">2016-06-09T17:36:14Z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0x01010055F3145C9B4BC643A0A9D21F052A005B</vt:lpwstr>
  </property>
  <property fmtid="{D5CDD505-2E9C-101B-9397-08002B2CF9AE}" pid="4" name="_dlc_DocIdItemGuid">
    <vt:lpwstr>a2aca300-5cd0-4abc-9be9-72124153ceb5</vt:lpwstr>
  </property>
</Properties>
</file>