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65" windowWidth="19440" windowHeight="11565" activeTab="0"/>
  </bookViews>
  <sheets>
    <sheet name="Dashboard" sheetId="1" r:id="rId1"/>
  </sheets>
  <externalReferences>
    <externalReference r:id="rId4"/>
    <externalReference r:id="rId5"/>
  </externalReferences>
  <definedNames>
    <definedName name="a" hidden="1">{"cxtransfer",#N/A,FALSE,"ReorgRevisted"}</definedName>
    <definedName name="AltCIP">'[1]InputsSheet'!$B$26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udited">'[1]InputsSheet'!$B$7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ondIssue">'[1]InputsSheet'!$B$16</definedName>
    <definedName name="BondTerm">'[1]InputsSheet'!$B$11</definedName>
    <definedName name="cc" hidden="1">{"NonWhole",#N/A,FALSE,"ReorgRevisted"}</definedName>
    <definedName name="CIPToggle">'[1]InputsSheet'!$B$25</definedName>
    <definedName name="CurrentYear">'[1]InputsSheet'!$B$6</definedName>
    <definedName name="DSCAll">'[1]InputsSheet'!$B$14</definedName>
    <definedName name="DSCParity">'[1]InputsSheet'!$B$15</definedName>
    <definedName name="e" hidden="1">{"Whole",#N/A,FALSE,"ReorgRevisted"}</definedName>
    <definedName name="HazWaste" hidden="1">{"cxtransfer",#N/A,FALSE,"ReorgRevisted"}</definedName>
    <definedName name="IssueCost">'[1]InputsSheet'!$B$17</definedName>
    <definedName name="LowCIP">#REF!</definedName>
    <definedName name="OperGrowth">'[1]InputsSheet'!$B$19</definedName>
    <definedName name="OperInflation">'[1]InputsSheet'!$B$18</definedName>
    <definedName name="_xlnm.Print_Area" localSheetId="0">'Dashboard'!$A$1:$K$57</definedName>
    <definedName name="PWTFTerm">#REF!</definedName>
    <definedName name="SRFRate">'[1]InputsSheet'!$B$12</definedName>
    <definedName name="SRFTerm">'[1]InputsSheet'!$B$10</definedName>
    <definedName name="SRFYear">#REF!</definedName>
    <definedName name="StartYear">'[1]InputsSheet'!$B$8</definedName>
    <definedName name="TextRefCopyRangeCount" hidden="1">108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</definedNames>
  <calcPr calcId="152511"/>
</workbook>
</file>

<file path=xl/sharedStrings.xml><?xml version="1.0" encoding="utf-8"?>
<sst xmlns="http://schemas.openxmlformats.org/spreadsheetml/2006/main" count="53" uniqueCount="46">
  <si>
    <t>Audited</t>
  </si>
  <si>
    <t>Unaudited</t>
  </si>
  <si>
    <t>Forecast</t>
  </si>
  <si>
    <t>% Increase</t>
  </si>
  <si>
    <t xml:space="preserve">  Customer Charges</t>
  </si>
  <si>
    <t xml:space="preserve">  Capacity Charge</t>
  </si>
  <si>
    <t xml:space="preserve">  Other Income</t>
  </si>
  <si>
    <t xml:space="preserve">  Investment Income</t>
  </si>
  <si>
    <t>OPERATING  FUND ENDING BALANCE</t>
  </si>
  <si>
    <t>CONSTRUCTION FUND</t>
  </si>
  <si>
    <t xml:space="preserve">  Parity Bonds</t>
  </si>
  <si>
    <t xml:space="preserve">  Variable Debt Bonds</t>
  </si>
  <si>
    <t xml:space="preserve">  Grants &amp; Loans</t>
  </si>
  <si>
    <t xml:space="preserve">  Other</t>
  </si>
  <si>
    <t xml:space="preserve">  Transfers From Operating Fund</t>
  </si>
  <si>
    <t xml:space="preserve">  Bond &amp; Loan Reserves</t>
  </si>
  <si>
    <t xml:space="preserve">  Policy Reserves</t>
  </si>
  <si>
    <t>OPERATIONS</t>
  </si>
  <si>
    <t>ATTACHMENT A: Wastewater Treatment Division Financial Plan for the 2016 Proposed Sewer Rate</t>
  </si>
  <si>
    <t>Monthly Rate</t>
  </si>
  <si>
    <t xml:space="preserve">  Total Operating Revenues</t>
  </si>
  <si>
    <t>Operating Revenues</t>
  </si>
  <si>
    <t>Operating Expense</t>
  </si>
  <si>
    <t>Debt Service Requirement: Parity Debt</t>
  </si>
  <si>
    <t>Debt Service Requirement: Parity Lien Obligations</t>
  </si>
  <si>
    <t>Debt Service: Subordinate Debt</t>
  </si>
  <si>
    <t>Debt Service Coverage Ratio: Parity Debt</t>
  </si>
  <si>
    <t>Debt Service Coverage Ratio: Total Debt</t>
  </si>
  <si>
    <t>Inter-fund Loan Payments</t>
  </si>
  <si>
    <t>Transfers to Capital</t>
  </si>
  <si>
    <t>Operating Liquidity Reserve Balance</t>
  </si>
  <si>
    <t>OPERATING FUND BEGINNING BALANCE</t>
  </si>
  <si>
    <t>CONSTRUCTION FUND BEGINNING BALANCE</t>
  </si>
  <si>
    <t>Revenues:</t>
  </si>
  <si>
    <t xml:space="preserve">  Total Revenues</t>
  </si>
  <si>
    <t>Capital Expenditures</t>
  </si>
  <si>
    <t>Debt Issuance Costs</t>
  </si>
  <si>
    <t>Bond Reserve Transactions</t>
  </si>
  <si>
    <t>Rate Stabilization Reserve Balance</t>
  </si>
  <si>
    <t xml:space="preserve">  Rate Stabilization Transactions</t>
  </si>
  <si>
    <t>Adjustments</t>
  </si>
  <si>
    <t>CONSTRUCTION FUND ENDING BALANCE</t>
  </si>
  <si>
    <t>Construction Fund Reserve Balances</t>
  </si>
  <si>
    <t>Liquidity Reserve Contributions</t>
  </si>
  <si>
    <t>Total Construction Fund Reserves</t>
  </si>
  <si>
    <t>Customer Equivalents (Residential Customer Equivalents)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</si>
</sst>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_)"/>
    <numFmt numFmtId="166" formatCode="&quot;$&quot;#,##0.00;\-&quot;$&quot;#,##0.00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  <numFmt numFmtId="170" formatCode="#,##0;\(#,##0\)"/>
    <numFmt numFmtId="171" formatCode="General_)"/>
    <numFmt numFmtId="172" formatCode="_(&quot;$&quot;* #,##0.000_);_(&quot;$&quot;* \(#,##0.000\);_(&quot;$&quot;* &quot;-&quot;??_);_(@_)"/>
    <numFmt numFmtId="173" formatCode="&quot;$&quot;#,##0\ ;\(&quot;$&quot;#,##0\)"/>
    <numFmt numFmtId="174" formatCode="#,##0.00;[Red]\(#,##0.00\)"/>
    <numFmt numFmtId="175" formatCode="&quot;$&quot;* #,##0_);[Red]&quot;$&quot;* \(#,##0\);&quot;$&quot;* \-0\-_)"/>
    <numFmt numFmtId="176" formatCode="0000"/>
    <numFmt numFmtId="177" formatCode="#,##0.00000_);\(#,##0.00000\)"/>
    <numFmt numFmtId="178" formatCode="#,##0_);\(#,##0\);\-0\-_)"/>
    <numFmt numFmtId="179" formatCode="&quot;$&quot;#,##0.0;\-&quot;$&quot;#,##0.0"/>
    <numFmt numFmtId="180" formatCode="#,##0.0,;\(#,##0.0,\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Helv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1" fontId="7" fillId="0" borderId="0">
      <alignment/>
      <protection/>
    </xf>
    <xf numFmtId="169" fontId="7" fillId="0" borderId="0">
      <alignment/>
      <protection/>
    </xf>
    <xf numFmtId="171" fontId="8" fillId="0" borderId="0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2" fontId="9" fillId="0" borderId="1">
      <alignment horizontal="center"/>
      <protection/>
    </xf>
    <xf numFmtId="0" fontId="3" fillId="0" borderId="0">
      <alignment horizontal="center"/>
      <protection/>
    </xf>
    <xf numFmtId="0" fontId="10" fillId="3" borderId="0" applyNumberFormat="0" applyBorder="0" applyAlignment="0" applyProtection="0"/>
    <xf numFmtId="171" fontId="11" fillId="0" borderId="0">
      <alignment horizontal="center"/>
      <protection/>
    </xf>
    <xf numFmtId="0" fontId="12" fillId="20" borderId="2" applyNumberFormat="0" applyAlignment="0" applyProtection="0"/>
    <xf numFmtId="0" fontId="13" fillId="21" borderId="3" applyNumberFormat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2" fillId="22" borderId="0" applyNumberFormat="0" applyFont="0" applyBorder="0" applyProtection="0">
      <alignment/>
    </xf>
    <xf numFmtId="174" fontId="1" fillId="0" borderId="1">
      <alignment horizontal="center"/>
      <protection/>
    </xf>
    <xf numFmtId="174" fontId="1" fillId="0" borderId="1">
      <alignment horizontal="center"/>
      <protection/>
    </xf>
    <xf numFmtId="0" fontId="16" fillId="4" borderId="0" applyNumberFormat="0" applyBorder="0" applyAlignment="0" applyProtection="0"/>
    <xf numFmtId="175" fontId="17" fillId="0" borderId="4" applyFont="0" applyFill="0" applyProtection="0">
      <alignment/>
    </xf>
    <xf numFmtId="0" fontId="2" fillId="23" borderId="0" applyNumberFormat="0" applyFont="0" applyBorder="0" applyProtection="0">
      <alignment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8" applyNumberFormat="0" applyFill="0" applyAlignment="0" applyProtection="0"/>
    <xf numFmtId="0" fontId="2" fillId="24" borderId="0" applyNumberFormat="0" applyFont="0" applyBorder="0" applyProtection="0">
      <alignment/>
    </xf>
    <xf numFmtId="0" fontId="2" fillId="25" borderId="0" applyNumberFormat="0" applyFont="0" applyBorder="0" applyProtection="0">
      <alignment/>
    </xf>
    <xf numFmtId="0" fontId="2" fillId="26" borderId="0" applyNumberFormat="0" applyFont="0" applyBorder="0" applyProtection="0">
      <alignment/>
    </xf>
    <xf numFmtId="0" fontId="23" fillId="27" borderId="0" applyNumberFormat="0" applyBorder="0" applyAlignment="0" applyProtection="0"/>
    <xf numFmtId="1" fontId="3" fillId="0" borderId="0">
      <alignment horizontal="center"/>
      <protection/>
    </xf>
    <xf numFmtId="37" fontId="3" fillId="0" borderId="0">
      <alignment/>
      <protection/>
    </xf>
    <xf numFmtId="37" fontId="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28" borderId="9" applyNumberFormat="0" applyFont="0" applyAlignment="0" applyProtection="0"/>
    <xf numFmtId="176" fontId="14" fillId="0" borderId="1">
      <alignment horizontal="center"/>
      <protection/>
    </xf>
    <xf numFmtId="0" fontId="25" fillId="20" borderId="10" applyNumberFormat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9" fillId="0" borderId="11">
      <alignment horizontal="center"/>
      <protection/>
    </xf>
    <xf numFmtId="0" fontId="26" fillId="0" borderId="0">
      <alignment vertical="top"/>
      <protection/>
    </xf>
    <xf numFmtId="169" fontId="7" fillId="20" borderId="4">
      <alignment/>
      <protection/>
    </xf>
    <xf numFmtId="169" fontId="7" fillId="20" borderId="12">
      <alignment/>
      <protection/>
    </xf>
    <xf numFmtId="178" fontId="17" fillId="0" borderId="13" applyFont="0" applyFill="0" applyProtection="0">
      <alignment/>
    </xf>
    <xf numFmtId="169" fontId="7" fillId="20" borderId="12">
      <alignment/>
      <protection/>
    </xf>
    <xf numFmtId="169" fontId="7" fillId="0" borderId="14">
      <alignment/>
      <protection/>
    </xf>
    <xf numFmtId="169" fontId="7" fillId="0" borderId="14">
      <alignment/>
      <protection/>
    </xf>
    <xf numFmtId="169" fontId="7" fillId="20" borderId="12">
      <alignment/>
      <protection/>
    </xf>
    <xf numFmtId="179" fontId="9" fillId="0" borderId="11">
      <alignment horizontal="center"/>
      <protection/>
    </xf>
    <xf numFmtId="180" fontId="3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" fillId="29" borderId="0" applyNumberFormat="0" applyFont="0" applyBorder="0" applyProtection="0">
      <alignment/>
    </xf>
  </cellStyleXfs>
  <cellXfs count="97">
    <xf numFmtId="0" fontId="0" fillId="0" borderId="0" xfId="0"/>
    <xf numFmtId="0" fontId="3" fillId="0" borderId="0" xfId="0" applyFont="1"/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164" fontId="4" fillId="0" borderId="0" xfId="20" applyNumberFormat="1" applyFont="1" applyFill="1" applyBorder="1" applyAlignment="1" quotePrefix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43" fontId="3" fillId="0" borderId="0" xfId="18" applyFont="1" applyBorder="1" applyProtection="1">
      <protection/>
    </xf>
    <xf numFmtId="166" fontId="3" fillId="0" borderId="18" xfId="21" applyNumberFormat="1" applyFont="1" applyBorder="1" applyAlignment="1" applyProtection="1">
      <alignment horizontal="left"/>
      <protection/>
    </xf>
    <xf numFmtId="7" fontId="3" fillId="0" borderId="0" xfId="0" applyNumberFormat="1" applyFont="1" applyBorder="1" applyProtection="1">
      <protection/>
    </xf>
    <xf numFmtId="44" fontId="3" fillId="0" borderId="19" xfId="16" applyFont="1" applyFill="1" applyBorder="1" applyAlignment="1" applyProtection="1">
      <alignment horizontal="left" indent="1"/>
      <protection/>
    </xf>
    <xf numFmtId="168" fontId="3" fillId="0" borderId="20" xfId="16" applyNumberFormat="1" applyFont="1" applyBorder="1" applyProtection="1">
      <protection/>
    </xf>
    <xf numFmtId="168" fontId="3" fillId="0" borderId="0" xfId="16" applyNumberFormat="1" applyFont="1" applyBorder="1" applyProtection="1">
      <protection/>
    </xf>
    <xf numFmtId="168" fontId="3" fillId="0" borderId="19" xfId="16" applyNumberFormat="1" applyFont="1" applyBorder="1" applyProtection="1">
      <protection/>
    </xf>
    <xf numFmtId="37" fontId="3" fillId="0" borderId="18" xfId="0" applyNumberFormat="1" applyFont="1" applyBorder="1" applyAlignment="1" applyProtection="1">
      <alignment horizontal="left"/>
      <protection/>
    </xf>
    <xf numFmtId="39" fontId="3" fillId="0" borderId="20" xfId="0" applyNumberFormat="1" applyFont="1" applyFill="1" applyBorder="1" applyProtection="1">
      <protection/>
    </xf>
    <xf numFmtId="39" fontId="3" fillId="0" borderId="0" xfId="0" applyNumberFormat="1" applyFont="1" applyFill="1" applyBorder="1" applyProtection="1">
      <protection/>
    </xf>
    <xf numFmtId="169" fontId="3" fillId="0" borderId="19" xfId="18" applyNumberFormat="1" applyFont="1" applyFill="1" applyBorder="1" applyProtection="1">
      <protection/>
    </xf>
    <xf numFmtId="169" fontId="3" fillId="0" borderId="20" xfId="22" applyNumberFormat="1" applyFont="1" applyBorder="1" applyProtection="1">
      <protection/>
    </xf>
    <xf numFmtId="169" fontId="3" fillId="0" borderId="0" xfId="22" applyNumberFormat="1" applyFont="1" applyBorder="1" applyProtection="1">
      <protection/>
    </xf>
    <xf numFmtId="169" fontId="3" fillId="0" borderId="0" xfId="22" applyNumberFormat="1" applyFont="1" applyFill="1" applyBorder="1" applyProtection="1">
      <protection/>
    </xf>
    <xf numFmtId="169" fontId="3" fillId="0" borderId="21" xfId="22" applyNumberFormat="1" applyFont="1" applyBorder="1" applyProtection="1">
      <protection/>
    </xf>
    <xf numFmtId="169" fontId="3" fillId="0" borderId="13" xfId="22" applyNumberFormat="1" applyFont="1" applyBorder="1" applyProtection="1">
      <protection/>
    </xf>
    <xf numFmtId="169" fontId="3" fillId="0" borderId="22" xfId="18" applyNumberFormat="1" applyFont="1" applyFill="1" applyBorder="1" applyProtection="1">
      <protection/>
    </xf>
    <xf numFmtId="37" fontId="3" fillId="0" borderId="18" xfId="0" applyNumberFormat="1" applyFont="1" applyBorder="1"/>
    <xf numFmtId="169" fontId="3" fillId="0" borderId="20" xfId="22" applyNumberFormat="1" applyFont="1" applyFill="1" applyBorder="1" applyProtection="1">
      <protection/>
    </xf>
    <xf numFmtId="169" fontId="3" fillId="0" borderId="19" xfId="22" applyNumberFormat="1" applyFont="1" applyFill="1" applyBorder="1" applyProtection="1">
      <protection/>
    </xf>
    <xf numFmtId="170" fontId="3" fillId="0" borderId="18" xfId="0" applyNumberFormat="1" applyFont="1" applyFill="1" applyBorder="1" applyAlignment="1" applyProtection="1">
      <alignment horizontal="left"/>
      <protection/>
    </xf>
    <xf numFmtId="9" fontId="3" fillId="0" borderId="20" xfId="20" applyNumberFormat="1" applyFont="1" applyFill="1" applyBorder="1" applyProtection="1">
      <protection/>
    </xf>
    <xf numFmtId="170" fontId="3" fillId="0" borderId="18" xfId="0" applyNumberFormat="1" applyFont="1" applyBorder="1" applyAlignment="1" applyProtection="1">
      <alignment horizontal="left"/>
      <protection/>
    </xf>
    <xf numFmtId="169" fontId="0" fillId="0" borderId="0" xfId="0" applyNumberFormat="1"/>
    <xf numFmtId="37" fontId="3" fillId="0" borderId="20" xfId="0" applyNumberFormat="1" applyFont="1" applyFill="1" applyBorder="1" applyProtection="1">
      <protection/>
    </xf>
    <xf numFmtId="37" fontId="3" fillId="0" borderId="0" xfId="0" applyNumberFormat="1" applyFont="1" applyFill="1" applyBorder="1" applyProtection="1">
      <protection/>
    </xf>
    <xf numFmtId="37" fontId="3" fillId="0" borderId="19" xfId="0" applyNumberFormat="1" applyFont="1" applyFill="1" applyBorder="1" applyProtection="1">
      <protection/>
    </xf>
    <xf numFmtId="39" fontId="3" fillId="0" borderId="18" xfId="0" applyNumberFormat="1" applyFont="1" applyBorder="1" applyAlignment="1" applyProtection="1">
      <alignment horizontal="left"/>
      <protection/>
    </xf>
    <xf numFmtId="43" fontId="3" fillId="0" borderId="20" xfId="18" applyFont="1" applyBorder="1" applyProtection="1">
      <protection/>
    </xf>
    <xf numFmtId="43" fontId="3" fillId="0" borderId="19" xfId="18" applyFont="1" applyFill="1" applyBorder="1" applyProtection="1">
      <protection/>
    </xf>
    <xf numFmtId="43" fontId="0" fillId="0" borderId="0" xfId="0" applyNumberFormat="1"/>
    <xf numFmtId="168" fontId="0" fillId="0" borderId="0" xfId="0" applyNumberFormat="1"/>
    <xf numFmtId="37" fontId="3" fillId="0" borderId="20" xfId="0" applyNumberFormat="1" applyFont="1" applyBorder="1" applyProtection="1">
      <protection/>
    </xf>
    <xf numFmtId="169" fontId="3" fillId="0" borderId="0" xfId="18" applyNumberFormat="1" applyFont="1" applyFill="1" applyBorder="1" applyProtection="1">
      <protection/>
    </xf>
    <xf numFmtId="37" fontId="3" fillId="0" borderId="0" xfId="22" applyNumberFormat="1" applyFont="1" applyBorder="1" applyProtection="1">
      <protection/>
    </xf>
    <xf numFmtId="37" fontId="3" fillId="0" borderId="19" xfId="22" applyNumberFormat="1" applyFont="1" applyBorder="1" applyProtection="1">
      <protection/>
    </xf>
    <xf numFmtId="37" fontId="3" fillId="0" borderId="21" xfId="0" applyNumberFormat="1" applyFont="1" applyFill="1" applyBorder="1" applyProtection="1">
      <protection/>
    </xf>
    <xf numFmtId="37" fontId="3" fillId="0" borderId="13" xfId="0" applyNumberFormat="1" applyFont="1" applyFill="1" applyBorder="1" applyProtection="1">
      <protection/>
    </xf>
    <xf numFmtId="37" fontId="3" fillId="0" borderId="22" xfId="0" applyNumberFormat="1" applyFont="1" applyFill="1" applyBorder="1" applyProtection="1">
      <protection/>
    </xf>
    <xf numFmtId="170" fontId="3" fillId="0" borderId="23" xfId="0" applyNumberFormat="1" applyFont="1" applyBorder="1"/>
    <xf numFmtId="168" fontId="3" fillId="0" borderId="24" xfId="16" applyNumberFormat="1" applyFont="1" applyFill="1" applyBorder="1" applyProtection="1">
      <protection/>
    </xf>
    <xf numFmtId="168" fontId="3" fillId="0" borderId="25" xfId="16" applyNumberFormat="1" applyFont="1" applyFill="1" applyBorder="1" applyAlignment="1" applyProtection="1">
      <alignment horizontal="left" indent="1"/>
      <protection/>
    </xf>
    <xf numFmtId="170" fontId="4" fillId="0" borderId="20" xfId="0" applyNumberFormat="1" applyFont="1" applyBorder="1" applyAlignment="1" applyProtection="1">
      <alignment horizontal="left"/>
      <protection/>
    </xf>
    <xf numFmtId="37" fontId="3" fillId="0" borderId="26" xfId="0" applyNumberFormat="1" applyFont="1" applyFill="1" applyBorder="1" applyProtection="1">
      <protection/>
    </xf>
    <xf numFmtId="170" fontId="3" fillId="0" borderId="16" xfId="0" applyNumberFormat="1" applyFont="1" applyBorder="1" applyAlignment="1" applyProtection="1">
      <alignment horizontal="left"/>
      <protection/>
    </xf>
    <xf numFmtId="168" fontId="3" fillId="0" borderId="19" xfId="16" applyNumberFormat="1" applyFont="1" applyFill="1" applyBorder="1" applyProtection="1">
      <protection/>
    </xf>
    <xf numFmtId="170" fontId="3" fillId="0" borderId="20" xfId="0" applyNumberFormat="1" applyFont="1" applyBorder="1" applyAlignment="1" applyProtection="1">
      <alignment horizontal="left"/>
      <protection/>
    </xf>
    <xf numFmtId="37" fontId="3" fillId="0" borderId="21" xfId="0" applyNumberFormat="1" applyFont="1" applyBorder="1" applyProtection="1">
      <protection/>
    </xf>
    <xf numFmtId="37" fontId="3" fillId="0" borderId="13" xfId="0" applyNumberFormat="1" applyFont="1" applyBorder="1" applyProtection="1">
      <protection/>
    </xf>
    <xf numFmtId="170" fontId="3" fillId="0" borderId="20" xfId="0" applyNumberFormat="1" applyFont="1" applyBorder="1"/>
    <xf numFmtId="170" fontId="3" fillId="0" borderId="20" xfId="0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Border="1" applyProtection="1">
      <protection/>
    </xf>
    <xf numFmtId="37" fontId="0" fillId="0" borderId="0" xfId="0" applyNumberFormat="1"/>
    <xf numFmtId="10" fontId="3" fillId="0" borderId="20" xfId="20" applyNumberFormat="1" applyFont="1" applyFill="1" applyBorder="1"/>
    <xf numFmtId="10" fontId="3" fillId="0" borderId="0" xfId="20" applyNumberFormat="1" applyFont="1" applyFill="1" applyBorder="1"/>
    <xf numFmtId="169" fontId="3" fillId="0" borderId="0" xfId="18" applyNumberFormat="1" applyFont="1" applyFill="1" applyBorder="1"/>
    <xf numFmtId="170" fontId="3" fillId="0" borderId="20" xfId="0" applyNumberFormat="1" applyFont="1" applyFill="1" applyBorder="1"/>
    <xf numFmtId="168" fontId="3" fillId="0" borderId="17" xfId="16" applyNumberFormat="1" applyFont="1" applyBorder="1" applyProtection="1">
      <protection/>
    </xf>
    <xf numFmtId="168" fontId="3" fillId="0" borderId="27" xfId="1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right"/>
    </xf>
    <xf numFmtId="0" fontId="0" fillId="0" borderId="0" xfId="0" applyFill="1" applyBorder="1"/>
    <xf numFmtId="166" fontId="3" fillId="0" borderId="20" xfId="21" applyNumberFormat="1" applyFont="1" applyBorder="1" applyAlignment="1" applyProtection="1">
      <alignment horizontal="left"/>
      <protection/>
    </xf>
    <xf numFmtId="167" fontId="3" fillId="0" borderId="17" xfId="20" applyNumberFormat="1" applyFont="1" applyBorder="1"/>
    <xf numFmtId="167" fontId="3" fillId="0" borderId="24" xfId="20" applyNumberFormat="1" applyFont="1" applyBorder="1"/>
    <xf numFmtId="167" fontId="3" fillId="0" borderId="27" xfId="20" applyNumberFormat="1" applyFont="1" applyBorder="1"/>
    <xf numFmtId="166" fontId="3" fillId="0" borderId="16" xfId="21" applyNumberFormat="1" applyFont="1" applyBorder="1" applyAlignment="1" applyProtection="1">
      <alignment horizontal="left"/>
      <protection/>
    </xf>
    <xf numFmtId="37" fontId="3" fillId="0" borderId="20" xfId="0" applyNumberFormat="1" applyFont="1" applyBorder="1" applyAlignment="1" applyProtection="1">
      <alignment horizontal="left" indent="1"/>
      <protection/>
    </xf>
    <xf numFmtId="43" fontId="3" fillId="0" borderId="16" xfId="18" applyFont="1" applyBorder="1" applyProtection="1">
      <protection/>
    </xf>
    <xf numFmtId="43" fontId="3" fillId="0" borderId="28" xfId="18" applyFont="1" applyBorder="1" applyProtection="1">
      <protection/>
    </xf>
    <xf numFmtId="39" fontId="3" fillId="0" borderId="29" xfId="0" applyNumberFormat="1" applyFont="1" applyFill="1" applyBorder="1" applyProtection="1">
      <protection/>
    </xf>
    <xf numFmtId="7" fontId="3" fillId="0" borderId="20" xfId="0" applyNumberFormat="1" applyFont="1" applyBorder="1" applyProtection="1">
      <protection/>
    </xf>
    <xf numFmtId="168" fontId="3" fillId="0" borderId="17" xfId="16" applyNumberFormat="1" applyFont="1" applyFill="1" applyBorder="1" applyProtection="1">
      <protection/>
    </xf>
    <xf numFmtId="37" fontId="3" fillId="0" borderId="30" xfId="0" applyNumberFormat="1" applyFont="1" applyFill="1" applyBorder="1" applyProtection="1">
      <protection/>
    </xf>
    <xf numFmtId="37" fontId="30" fillId="0" borderId="0" xfId="0" applyNumberFormat="1" applyFont="1" applyBorder="1" applyAlignment="1" applyProtection="1">
      <alignment horizontal="left"/>
      <protection/>
    </xf>
    <xf numFmtId="165" fontId="4" fillId="0" borderId="16" xfId="0" applyNumberFormat="1" applyFont="1" applyFill="1" applyBorder="1" applyAlignment="1" applyProtection="1">
      <alignment horizontal="center"/>
      <protection/>
    </xf>
    <xf numFmtId="165" fontId="4" fillId="0" borderId="28" xfId="0" applyNumberFormat="1" applyFont="1" applyFill="1" applyBorder="1" applyAlignment="1" applyProtection="1">
      <alignment horizontal="center"/>
      <protection/>
    </xf>
    <xf numFmtId="165" fontId="4" fillId="0" borderId="29" xfId="0" applyNumberFormat="1" applyFont="1" applyFill="1" applyBorder="1" applyAlignment="1" applyProtection="1">
      <alignment horizontal="center"/>
      <protection/>
    </xf>
    <xf numFmtId="165" fontId="4" fillId="0" borderId="17" xfId="0" applyNumberFormat="1" applyFont="1" applyFill="1" applyBorder="1" applyAlignment="1" applyProtection="1">
      <alignment horizontal="center"/>
      <protection/>
    </xf>
    <xf numFmtId="165" fontId="4" fillId="0" borderId="24" xfId="0" applyNumberFormat="1" applyFont="1" applyFill="1" applyBorder="1" applyAlignment="1" applyProtection="1">
      <alignment horizontal="center"/>
      <protection/>
    </xf>
    <xf numFmtId="165" fontId="4" fillId="0" borderId="27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Protection="1">
      <protection/>
    </xf>
    <xf numFmtId="1" fontId="3" fillId="0" borderId="19" xfId="0" applyNumberFormat="1" applyFont="1" applyFill="1" applyBorder="1" applyProtection="1">
      <protection/>
    </xf>
    <xf numFmtId="1" fontId="3" fillId="0" borderId="0" xfId="18" applyNumberFormat="1" applyFont="1" applyFill="1" applyBorder="1" applyProtection="1">
      <protection/>
    </xf>
    <xf numFmtId="1" fontId="3" fillId="0" borderId="19" xfId="18" applyNumberFormat="1" applyFont="1" applyFill="1" applyBorder="1" applyProtection="1">
      <protection/>
    </xf>
    <xf numFmtId="1" fontId="3" fillId="0" borderId="13" xfId="22" applyNumberFormat="1" applyFont="1" applyBorder="1" applyProtection="1">
      <protection/>
    </xf>
    <xf numFmtId="1" fontId="3" fillId="0" borderId="22" xfId="18" applyNumberFormat="1" applyFont="1" applyFill="1" applyBorder="1" applyProtection="1">
      <protection/>
    </xf>
    <xf numFmtId="1" fontId="3" fillId="0" borderId="0" xfId="16" applyNumberFormat="1" applyFont="1" applyBorder="1" applyProtection="1">
      <protection/>
    </xf>
    <xf numFmtId="1" fontId="3" fillId="0" borderId="19" xfId="16" applyNumberFormat="1" applyFont="1" applyBorder="1" applyProtection="1">
      <protection/>
    </xf>
    <xf numFmtId="1" fontId="3" fillId="0" borderId="20" xfId="18" applyNumberFormat="1" applyFont="1" applyBorder="1" applyProtection="1">
      <protection/>
    </xf>
    <xf numFmtId="1" fontId="3" fillId="0" borderId="0" xfId="18" applyNumberFormat="1" applyFont="1" applyFill="1" applyBorder="1"/>
  </cellXfs>
  <cellStyles count="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  <cellStyle name="Currency 2" xfId="21"/>
    <cellStyle name="Comma 2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8pt bold" xfId="41"/>
    <cellStyle name="8pt bold comma" xfId="42"/>
    <cellStyle name="8pt bold red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Account" xfId="50"/>
    <cellStyle name="arial 9" xfId="51"/>
    <cellStyle name="Bad 2" xfId="52"/>
    <cellStyle name="BLACK ITAL" xfId="53"/>
    <cellStyle name="Calculation 2" xfId="54"/>
    <cellStyle name="Check Cell 2" xfId="55"/>
    <cellStyle name="Comma 2 2" xfId="56"/>
    <cellStyle name="Comma 2 3" xfId="57"/>
    <cellStyle name="Comma 3" xfId="58"/>
    <cellStyle name="Comma 3 2" xfId="59"/>
    <cellStyle name="Comma 4" xfId="60"/>
    <cellStyle name="Comma0" xfId="61"/>
    <cellStyle name="Currency0" xfId="62"/>
    <cellStyle name="Date" xfId="63"/>
    <cellStyle name="Explanatory Text 2" xfId="64"/>
    <cellStyle name="Fixed" xfId="65"/>
    <cellStyle name="Formula" xfId="66"/>
    <cellStyle name="Fund" xfId="67"/>
    <cellStyle name="Fund 2" xfId="68"/>
    <cellStyle name="Good 2" xfId="69"/>
    <cellStyle name="Grand-Total" xfId="70"/>
    <cellStyle name="Hardcode" xfId="71"/>
    <cellStyle name="Heading 1 2" xfId="72"/>
    <cellStyle name="Heading 2 2" xfId="73"/>
    <cellStyle name="Heading 3 2" xfId="74"/>
    <cellStyle name="Heading 4 2" xfId="75"/>
    <cellStyle name="Input 2" xfId="76"/>
    <cellStyle name="Linked Cell 2" xfId="77"/>
    <cellStyle name="LinkedCalc" xfId="78"/>
    <cellStyle name="Macro" xfId="79"/>
    <cellStyle name="Manual" xfId="80"/>
    <cellStyle name="Neutral 2" xfId="81"/>
    <cellStyle name="NORM ARIEL 9 #" xfId="82"/>
    <cellStyle name="Norm-9 Ariel" xfId="83"/>
    <cellStyle name="Normal 2" xfId="84"/>
    <cellStyle name="Normal 2 2" xfId="85"/>
    <cellStyle name="Normal 3" xfId="86"/>
    <cellStyle name="Normal 3 2" xfId="87"/>
    <cellStyle name="Normal 3 3" xfId="88"/>
    <cellStyle name="Normal 4" xfId="89"/>
    <cellStyle name="Note 2" xfId="90"/>
    <cellStyle name="Org" xfId="91"/>
    <cellStyle name="Output 2" xfId="92"/>
    <cellStyle name="Phone" xfId="93"/>
    <cellStyle name="Phone 2" xfId="94"/>
    <cellStyle name="Project" xfId="95"/>
    <cellStyle name="Style 1" xfId="96"/>
    <cellStyle name="Subno" xfId="97"/>
    <cellStyle name="SUBTOTAL" xfId="98"/>
    <cellStyle name="Sub-total" xfId="99"/>
    <cellStyle name="SUBTOTAL 2" xfId="100"/>
    <cellStyle name="SUBTOTAL APP" xfId="101"/>
    <cellStyle name="SUBTOTAL APP 2" xfId="102"/>
    <cellStyle name="SUBTOTAL_2008 Budget FP Rate Model" xfId="103"/>
    <cellStyle name="task" xfId="104"/>
    <cellStyle name="THOUSANDS FORMAT" xfId="105"/>
    <cellStyle name="Title 2" xfId="106"/>
    <cellStyle name="Total 2" xfId="107"/>
    <cellStyle name="Warning Text 2" xfId="108"/>
    <cellStyle name="WatchOu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TD\Data\CapitalFinanceGroup\Sewer%20Rates\2016%20Rate\DivelyMeeting\WTDSewerRate2016.04Recommended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RNES\Bond%20Issue%202012A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Bonds"/>
      <sheetName val="Loans"/>
      <sheetName val="RateModel"/>
      <sheetName val="InputsSheet"/>
      <sheetName val="Dashboard"/>
      <sheetName val="Tests"/>
      <sheetName val="Budget"/>
      <sheetName val="CommonExports"/>
      <sheetName val="FinPlanLong"/>
      <sheetName val="FinPlan6Yr"/>
    </sheetNames>
    <sheetDataSet>
      <sheetData sheetId="0"/>
      <sheetData sheetId="1"/>
      <sheetData sheetId="2"/>
      <sheetData sheetId="3"/>
      <sheetData sheetId="4">
        <row r="6">
          <cell r="B6">
            <v>2015</v>
          </cell>
        </row>
        <row r="7">
          <cell r="B7" t="str">
            <v>No</v>
          </cell>
        </row>
        <row r="8">
          <cell r="B8">
            <v>2019</v>
          </cell>
        </row>
        <row r="10">
          <cell r="B10">
            <v>20</v>
          </cell>
        </row>
        <row r="11">
          <cell r="B11">
            <v>30</v>
          </cell>
        </row>
        <row r="12">
          <cell r="B12">
            <v>0.027</v>
          </cell>
        </row>
        <row r="14">
          <cell r="B14">
            <v>1.15</v>
          </cell>
        </row>
        <row r="15">
          <cell r="B15">
            <v>1.25</v>
          </cell>
        </row>
        <row r="16">
          <cell r="B16" t="str">
            <v>2015A</v>
          </cell>
        </row>
        <row r="17">
          <cell r="B17">
            <v>0.02</v>
          </cell>
        </row>
        <row r="18">
          <cell r="B18">
            <v>0.03</v>
          </cell>
        </row>
        <row r="19">
          <cell r="B19">
            <v>0.01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workbookViewId="0" topLeftCell="A1">
      <selection activeCell="A3" sqref="A3"/>
    </sheetView>
  </sheetViews>
  <sheetFormatPr defaultColWidth="9.140625" defaultRowHeight="15"/>
  <cols>
    <col min="1" max="1" width="48.57421875" style="0" customWidth="1"/>
    <col min="2" max="10" width="11.421875" style="0" customWidth="1"/>
    <col min="11" max="11" width="10.421875" style="0" customWidth="1"/>
    <col min="13" max="13" width="10.00390625" style="0" bestFit="1" customWidth="1"/>
    <col min="14" max="14" width="11.421875" style="0" bestFit="1" customWidth="1"/>
  </cols>
  <sheetData>
    <row r="1" spans="1:9" ht="20.25">
      <c r="A1" s="80" t="s">
        <v>18</v>
      </c>
      <c r="B1" s="1"/>
      <c r="C1" s="2"/>
      <c r="D1" s="1"/>
      <c r="E1" s="1"/>
      <c r="F1" s="3"/>
      <c r="G1" s="1"/>
      <c r="H1" s="1"/>
      <c r="I1" s="1"/>
    </row>
    <row r="2" spans="1:9" ht="3.75" customHeight="1" thickBot="1">
      <c r="A2" s="4"/>
      <c r="B2" s="4"/>
      <c r="C2" s="4"/>
      <c r="D2" s="4"/>
      <c r="E2" s="4"/>
      <c r="F2" s="1"/>
      <c r="G2" s="1"/>
      <c r="H2" s="1"/>
      <c r="I2" s="1"/>
    </row>
    <row r="3" spans="1:10" ht="12.75" customHeight="1">
      <c r="A3" s="5">
        <v>18064</v>
      </c>
      <c r="B3" s="81">
        <v>2013</v>
      </c>
      <c r="C3" s="82">
        <v>2014</v>
      </c>
      <c r="D3" s="82">
        <v>2015</v>
      </c>
      <c r="E3" s="82">
        <v>2016</v>
      </c>
      <c r="F3" s="82">
        <v>2017</v>
      </c>
      <c r="G3" s="82">
        <v>2018</v>
      </c>
      <c r="H3" s="82">
        <v>2019</v>
      </c>
      <c r="I3" s="82">
        <v>2020</v>
      </c>
      <c r="J3" s="83">
        <v>2021</v>
      </c>
    </row>
    <row r="4" spans="1:10" ht="14.25" customHeight="1" thickBot="1">
      <c r="A4" s="6" t="s">
        <v>17</v>
      </c>
      <c r="B4" s="84" t="s">
        <v>0</v>
      </c>
      <c r="C4" s="85" t="s">
        <v>1</v>
      </c>
      <c r="D4" s="85" t="s">
        <v>2</v>
      </c>
      <c r="E4" s="85" t="s">
        <v>2</v>
      </c>
      <c r="F4" s="85" t="s">
        <v>2</v>
      </c>
      <c r="G4" s="85" t="s">
        <v>2</v>
      </c>
      <c r="H4" s="85" t="s">
        <v>2</v>
      </c>
      <c r="I4" s="85" t="s">
        <v>2</v>
      </c>
      <c r="J4" s="86" t="s">
        <v>2</v>
      </c>
    </row>
    <row r="5" spans="1:10" ht="15">
      <c r="A5" s="72" t="s">
        <v>45</v>
      </c>
      <c r="B5" s="74">
        <v>718.16</v>
      </c>
      <c r="C5" s="75">
        <v>725.844</v>
      </c>
      <c r="D5" s="75">
        <v>730.924908</v>
      </c>
      <c r="E5" s="75">
        <v>735.310457448</v>
      </c>
      <c r="F5" s="75">
        <v>739.722320192688</v>
      </c>
      <c r="G5" s="75">
        <v>743.4209317936513</v>
      </c>
      <c r="H5" s="75">
        <v>747.5097469185165</v>
      </c>
      <c r="I5" s="75">
        <v>752.1443073494113</v>
      </c>
      <c r="J5" s="76">
        <v>756.8076020549777</v>
      </c>
    </row>
    <row r="6" spans="1:10" ht="15">
      <c r="A6" s="68" t="s">
        <v>19</v>
      </c>
      <c r="B6" s="77">
        <v>39.79</v>
      </c>
      <c r="C6" s="9">
        <v>39.79</v>
      </c>
      <c r="D6" s="9">
        <v>42.03</v>
      </c>
      <c r="E6" s="9">
        <v>42.03</v>
      </c>
      <c r="F6" s="9">
        <v>43.33</v>
      </c>
      <c r="G6" s="9">
        <v>43.33</v>
      </c>
      <c r="H6" s="9">
        <v>44.13685607910156</v>
      </c>
      <c r="I6" s="9">
        <v>45.08588409423828</v>
      </c>
      <c r="J6" s="10">
        <v>47.41160202026367</v>
      </c>
    </row>
    <row r="7" spans="1:10" ht="15.75" thickBot="1">
      <c r="A7" s="73" t="s">
        <v>3</v>
      </c>
      <c r="B7" s="69">
        <v>0.102</v>
      </c>
      <c r="C7" s="70">
        <f aca="true" t="shared" si="0" ref="C7:J7">-1+C6/B6</f>
        <v>0</v>
      </c>
      <c r="D7" s="70">
        <f t="shared" si="0"/>
        <v>0.056295551646142306</v>
      </c>
      <c r="E7" s="70">
        <f t="shared" si="0"/>
        <v>0</v>
      </c>
      <c r="F7" s="70">
        <f t="shared" si="0"/>
        <v>0.030930287889602504</v>
      </c>
      <c r="G7" s="70">
        <f t="shared" si="0"/>
        <v>0</v>
      </c>
      <c r="H7" s="70">
        <f t="shared" si="0"/>
        <v>0.018621188070656824</v>
      </c>
      <c r="I7" s="70">
        <f t="shared" si="0"/>
        <v>0.02150193963602387</v>
      </c>
      <c r="J7" s="71">
        <f t="shared" si="0"/>
        <v>0.051584170361707704</v>
      </c>
    </row>
    <row r="8" spans="1:10" ht="15">
      <c r="A8" s="8" t="s">
        <v>31</v>
      </c>
      <c r="B8" s="11">
        <v>74094</v>
      </c>
      <c r="C8" s="12">
        <f>B32</f>
        <v>64278.3</v>
      </c>
      <c r="D8" s="12">
        <f aca="true" t="shared" si="1" ref="D8:J8">C32</f>
        <v>46653</v>
      </c>
      <c r="E8" s="12">
        <f t="shared" si="1"/>
        <v>47754.3</v>
      </c>
      <c r="F8" s="12">
        <f t="shared" si="1"/>
        <v>48244</v>
      </c>
      <c r="G8" s="12">
        <f t="shared" si="1"/>
        <v>47400.2</v>
      </c>
      <c r="H8" s="12">
        <f t="shared" si="1"/>
        <v>37894</v>
      </c>
      <c r="I8" s="12">
        <f t="shared" si="1"/>
        <v>27140.420000000002</v>
      </c>
      <c r="J8" s="13">
        <f t="shared" si="1"/>
        <v>16411.1168</v>
      </c>
    </row>
    <row r="9" spans="1:10" ht="12" customHeight="1">
      <c r="A9" s="14" t="s">
        <v>21</v>
      </c>
      <c r="B9" s="15"/>
      <c r="C9" s="16"/>
      <c r="D9" s="16"/>
      <c r="E9" s="16"/>
      <c r="F9" s="16"/>
      <c r="G9" s="16"/>
      <c r="H9" s="16"/>
      <c r="I9" s="16"/>
      <c r="J9" s="17"/>
    </row>
    <row r="10" spans="1:10" ht="12.75" customHeight="1">
      <c r="A10" s="14" t="s">
        <v>4</v>
      </c>
      <c r="B10" s="11">
        <v>342850.0368</v>
      </c>
      <c r="C10" s="12">
        <v>346590.99312000006</v>
      </c>
      <c r="D10" s="12">
        <v>368649.28659888</v>
      </c>
      <c r="E10" s="12">
        <v>370861.1823184733</v>
      </c>
      <c r="F10" s="12">
        <v>384626.01760739007</v>
      </c>
      <c r="G10" s="12">
        <v>386549.147695427</v>
      </c>
      <c r="H10" s="12">
        <v>395912.76140961837</v>
      </c>
      <c r="I10" s="12">
        <v>406933.0927595603</v>
      </c>
      <c r="J10" s="13">
        <v>430577.5300144882</v>
      </c>
    </row>
    <row r="11" spans="1:10" ht="12.75" customHeight="1">
      <c r="A11" s="14" t="s">
        <v>5</v>
      </c>
      <c r="B11" s="18">
        <v>58660</v>
      </c>
      <c r="C11" s="19">
        <v>59533</v>
      </c>
      <c r="D11" s="19">
        <v>59354.81964000001</v>
      </c>
      <c r="E11" s="19">
        <v>63034.81845768001</v>
      </c>
      <c r="F11" s="19">
        <v>66942.97720205618</v>
      </c>
      <c r="G11" s="19">
        <v>71093.44178858366</v>
      </c>
      <c r="H11" s="19">
        <v>75501.23517947586</v>
      </c>
      <c r="I11" s="19">
        <v>80182.31176060336</v>
      </c>
      <c r="J11" s="17">
        <v>85153.61508976077</v>
      </c>
    </row>
    <row r="12" spans="1:10" ht="12.75" customHeight="1">
      <c r="A12" s="14" t="s">
        <v>6</v>
      </c>
      <c r="B12" s="18">
        <v>10126</v>
      </c>
      <c r="C12" s="19">
        <v>12443</v>
      </c>
      <c r="D12" s="20">
        <v>10489</v>
      </c>
      <c r="E12" s="20">
        <v>10656</v>
      </c>
      <c r="F12" s="20">
        <v>11000</v>
      </c>
      <c r="G12" s="20">
        <v>11330</v>
      </c>
      <c r="H12" s="19">
        <v>11669.9</v>
      </c>
      <c r="I12" s="19">
        <v>12019.997</v>
      </c>
      <c r="J12" s="17">
        <v>12380.59691</v>
      </c>
    </row>
    <row r="13" spans="1:10" ht="12.75" customHeight="1">
      <c r="A13" s="14" t="s">
        <v>7</v>
      </c>
      <c r="B13" s="18">
        <v>2682</v>
      </c>
      <c r="C13" s="19">
        <v>2357</v>
      </c>
      <c r="D13" s="19">
        <v>1826.201372336874</v>
      </c>
      <c r="E13" s="19">
        <v>2739.0141425706374</v>
      </c>
      <c r="F13" s="19">
        <v>3980.2617859998386</v>
      </c>
      <c r="G13" s="19">
        <v>5471.216316329036</v>
      </c>
      <c r="H13" s="19">
        <v>8652.784161502814</v>
      </c>
      <c r="I13" s="19">
        <v>11346.548135209006</v>
      </c>
      <c r="J13" s="17">
        <v>13614.434396113038</v>
      </c>
    </row>
    <row r="14" spans="1:10" ht="12.75" customHeight="1">
      <c r="A14" s="14" t="s">
        <v>39</v>
      </c>
      <c r="B14" s="21">
        <v>10350</v>
      </c>
      <c r="C14" s="22">
        <v>18000</v>
      </c>
      <c r="D14" s="91">
        <v>0</v>
      </c>
      <c r="E14" s="22">
        <v>150</v>
      </c>
      <c r="F14" s="22">
        <v>1375</v>
      </c>
      <c r="G14" s="22">
        <v>10004</v>
      </c>
      <c r="H14" s="22">
        <v>11360.5</v>
      </c>
      <c r="I14" s="22">
        <v>11360.5</v>
      </c>
      <c r="J14" s="92">
        <v>0</v>
      </c>
    </row>
    <row r="15" spans="1:10" ht="12.75" customHeight="1">
      <c r="A15" s="14" t="s">
        <v>20</v>
      </c>
      <c r="B15" s="11">
        <f aca="true" t="shared" si="2" ref="B15:J15">SUM(B10:B14)</f>
        <v>424668.0368</v>
      </c>
      <c r="C15" s="12">
        <f t="shared" si="2"/>
        <v>438923.99312000006</v>
      </c>
      <c r="D15" s="12">
        <f t="shared" si="2"/>
        <v>440319.3076112169</v>
      </c>
      <c r="E15" s="12">
        <f t="shared" si="2"/>
        <v>447441.0149187239</v>
      </c>
      <c r="F15" s="12">
        <f t="shared" si="2"/>
        <v>467924.2565954461</v>
      </c>
      <c r="G15" s="12">
        <f t="shared" si="2"/>
        <v>484447.8058003397</v>
      </c>
      <c r="H15" s="12">
        <f t="shared" si="2"/>
        <v>503097.18075059704</v>
      </c>
      <c r="I15" s="12">
        <f t="shared" si="2"/>
        <v>521842.44965537265</v>
      </c>
      <c r="J15" s="13">
        <f t="shared" si="2"/>
        <v>541726.176410362</v>
      </c>
    </row>
    <row r="16" spans="1:10" ht="4.5" customHeight="1">
      <c r="A16" s="24"/>
      <c r="B16" s="25"/>
      <c r="C16" s="20"/>
      <c r="D16" s="20"/>
      <c r="E16" s="20"/>
      <c r="F16" s="20"/>
      <c r="G16" s="20"/>
      <c r="H16" s="20"/>
      <c r="I16" s="20"/>
      <c r="J16" s="26"/>
    </row>
    <row r="17" spans="1:10" ht="15">
      <c r="A17" s="27" t="s">
        <v>22</v>
      </c>
      <c r="B17" s="18">
        <v>-117183</v>
      </c>
      <c r="C17" s="19">
        <v>-124030</v>
      </c>
      <c r="D17" s="20">
        <v>-135043</v>
      </c>
      <c r="E17" s="20">
        <v>-141440</v>
      </c>
      <c r="F17" s="20">
        <v>-146752</v>
      </c>
      <c r="G17" s="20">
        <v>-151730</v>
      </c>
      <c r="H17" s="19">
        <v>-157799.2</v>
      </c>
      <c r="I17" s="19">
        <v>-164111.168</v>
      </c>
      <c r="J17" s="26">
        <v>-170675.61472</v>
      </c>
    </row>
    <row r="18" spans="1:10" ht="6.75" customHeight="1">
      <c r="A18" s="27"/>
      <c r="B18" s="28"/>
      <c r="C18" s="20"/>
      <c r="D18" s="20"/>
      <c r="E18" s="20"/>
      <c r="F18" s="20"/>
      <c r="G18" s="20"/>
      <c r="H18" s="20"/>
      <c r="I18" s="20"/>
      <c r="J18" s="26"/>
    </row>
    <row r="19" spans="1:10" ht="12.75" customHeight="1">
      <c r="A19" s="29" t="s">
        <v>23</v>
      </c>
      <c r="B19" s="18">
        <v>-172959.46425000002</v>
      </c>
      <c r="C19" s="19">
        <v>-175463.00000000003</v>
      </c>
      <c r="D19" s="19">
        <v>-170860.57714542968</v>
      </c>
      <c r="E19" s="19">
        <v>-169482.58292390883</v>
      </c>
      <c r="F19" s="19">
        <v>-177623.9597466698</v>
      </c>
      <c r="G19" s="19">
        <v>-184235.07044542604</v>
      </c>
      <c r="H19" s="19">
        <v>-194665.87873514555</v>
      </c>
      <c r="I19" s="19">
        <v>-206192.22023343548</v>
      </c>
      <c r="J19" s="26">
        <v>-217852.66207256351</v>
      </c>
    </row>
    <row r="20" spans="1:10" ht="12.75" customHeight="1">
      <c r="A20" s="29" t="s">
        <v>24</v>
      </c>
      <c r="B20" s="25">
        <v>-43987.825</v>
      </c>
      <c r="C20" s="19">
        <v>-43755.829999999994</v>
      </c>
      <c r="D20" s="19">
        <v>-41216.829999999994</v>
      </c>
      <c r="E20" s="19">
        <v>-54024.61</v>
      </c>
      <c r="F20" s="19">
        <v>-54246.63125</v>
      </c>
      <c r="G20" s="19">
        <v>-54198.59375</v>
      </c>
      <c r="H20" s="19">
        <v>-54133.20625</v>
      </c>
      <c r="I20" s="19">
        <v>-53564.418750000004</v>
      </c>
      <c r="J20" s="26">
        <v>-53499.13125</v>
      </c>
    </row>
    <row r="21" spans="1:14" ht="12.75" customHeight="1">
      <c r="A21" s="29" t="s">
        <v>25</v>
      </c>
      <c r="B21" s="25">
        <v>-15039</v>
      </c>
      <c r="C21" s="19">
        <v>-16592.083010000002</v>
      </c>
      <c r="D21" s="19">
        <v>-35670</v>
      </c>
      <c r="E21" s="19">
        <v>-42575</v>
      </c>
      <c r="F21" s="19">
        <v>-47409</v>
      </c>
      <c r="G21" s="19">
        <v>-51011.74094991061</v>
      </c>
      <c r="H21" s="19">
        <v>-51458.71530139759</v>
      </c>
      <c r="I21" s="19">
        <v>-51315.61572836992</v>
      </c>
      <c r="J21" s="26">
        <v>-51301.52214517241</v>
      </c>
      <c r="N21" s="30"/>
    </row>
    <row r="22" spans="1:10" ht="7.5" customHeight="1">
      <c r="A22" s="24"/>
      <c r="B22" s="31"/>
      <c r="C22" s="32"/>
      <c r="D22" s="32"/>
      <c r="E22" s="32"/>
      <c r="F22" s="32"/>
      <c r="G22" s="32"/>
      <c r="H22" s="32"/>
      <c r="I22" s="32"/>
      <c r="J22" s="33"/>
    </row>
    <row r="23" spans="1:14" ht="15">
      <c r="A23" s="34" t="s">
        <v>26</v>
      </c>
      <c r="B23" s="35">
        <f>($B$15+$B$17)/(-B19)</f>
        <v>1.7777867093503092</v>
      </c>
      <c r="C23" s="7">
        <f>(C15+C17)/(-C19)</f>
        <v>1.7946461255079418</v>
      </c>
      <c r="D23" s="7">
        <f aca="true" t="shared" si="3" ref="D23:J23">(D15+D17)/(-D19)</f>
        <v>1.7866983286108062</v>
      </c>
      <c r="E23" s="7">
        <f t="shared" si="3"/>
        <v>1.8055012476185037</v>
      </c>
      <c r="F23" s="7">
        <f t="shared" si="3"/>
        <v>1.8081584097860852</v>
      </c>
      <c r="G23" s="7">
        <f t="shared" si="3"/>
        <v>1.8059417514587541</v>
      </c>
      <c r="H23" s="7">
        <f t="shared" si="3"/>
        <v>1.7737981766203381</v>
      </c>
      <c r="I23" s="7">
        <f t="shared" si="3"/>
        <v>1.7349407327317001</v>
      </c>
      <c r="J23" s="36">
        <f t="shared" si="3"/>
        <v>1.703217937115547</v>
      </c>
      <c r="N23" s="37"/>
    </row>
    <row r="24" spans="1:10" ht="15">
      <c r="A24" s="34" t="s">
        <v>27</v>
      </c>
      <c r="B24" s="35">
        <f>($B$15+$B$17)/(-B19-B20-B21)</f>
        <v>1.3254448691518952</v>
      </c>
      <c r="C24" s="7">
        <f>(C15+C17)/(-C19-C20-C21)</f>
        <v>1.335366498100308</v>
      </c>
      <c r="D24" s="7">
        <f aca="true" t="shared" si="4" ref="D24:J24">(D15+D17)/(-D19-D20-D21)</f>
        <v>1.2322078811182768</v>
      </c>
      <c r="E24" s="7">
        <f t="shared" si="4"/>
        <v>1.1500244024455655</v>
      </c>
      <c r="F24" s="7">
        <f t="shared" si="4"/>
        <v>1.1500026029445016</v>
      </c>
      <c r="G24" s="7">
        <f t="shared" si="4"/>
        <v>1.1495010799472705</v>
      </c>
      <c r="H24" s="7">
        <f t="shared" si="4"/>
        <v>1.1500050304141007</v>
      </c>
      <c r="I24" s="7">
        <f t="shared" si="4"/>
        <v>1.1499941773553373</v>
      </c>
      <c r="J24" s="36">
        <f t="shared" si="4"/>
        <v>1.1499976721220633</v>
      </c>
    </row>
    <row r="25" spans="1:10" ht="5.25" customHeight="1">
      <c r="A25" s="24"/>
      <c r="B25" s="31"/>
      <c r="C25" s="87"/>
      <c r="D25" s="87"/>
      <c r="E25" s="87"/>
      <c r="F25" s="87"/>
      <c r="G25" s="87"/>
      <c r="H25" s="87"/>
      <c r="I25" s="87"/>
      <c r="J25" s="88"/>
    </row>
    <row r="26" spans="1:15" ht="15">
      <c r="A26" s="24" t="s">
        <v>28</v>
      </c>
      <c r="B26" s="31">
        <v>-20158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90">
        <v>0</v>
      </c>
      <c r="N26" s="38"/>
      <c r="O26" s="38"/>
    </row>
    <row r="27" spans="1:10" ht="15">
      <c r="A27" s="29" t="s">
        <v>43</v>
      </c>
      <c r="B27" s="39">
        <v>-534.3000000000011</v>
      </c>
      <c r="C27" s="40">
        <v>-374.6999999999989</v>
      </c>
      <c r="D27" s="40">
        <v>-1101.300000000001</v>
      </c>
      <c r="E27" s="40">
        <v>-639.6999999999989</v>
      </c>
      <c r="F27" s="40">
        <v>-531.2000000000007</v>
      </c>
      <c r="G27" s="40">
        <v>-497.7999999999993</v>
      </c>
      <c r="H27" s="40">
        <v>-606.9200000000019</v>
      </c>
      <c r="I27" s="40">
        <v>-631.1967999999979</v>
      </c>
      <c r="J27" s="33">
        <v>-656.4446720000014</v>
      </c>
    </row>
    <row r="28" spans="1:10" ht="15">
      <c r="A28" s="29" t="s">
        <v>29</v>
      </c>
      <c r="B28" s="39">
        <v>-54806.44754999998</v>
      </c>
      <c r="C28" s="40">
        <v>-78708.38011000003</v>
      </c>
      <c r="D28" s="40">
        <v>-70057.60046578725</v>
      </c>
      <c r="E28" s="40">
        <v>-54476.12199481507</v>
      </c>
      <c r="F28" s="40">
        <v>-53827.46559877627</v>
      </c>
      <c r="G28" s="40">
        <v>-55374.928851637254</v>
      </c>
      <c r="H28" s="40">
        <v>-56767.779351227844</v>
      </c>
      <c r="I28" s="40">
        <v>-58217.327704234856</v>
      </c>
      <c r="J28" s="33">
        <v>-59890.98366257752</v>
      </c>
    </row>
    <row r="29" spans="1:10" ht="6.75" customHeight="1">
      <c r="A29" s="29"/>
      <c r="B29" s="31"/>
      <c r="C29" s="32"/>
      <c r="D29" s="32"/>
      <c r="E29" s="41"/>
      <c r="F29" s="41"/>
      <c r="G29" s="41"/>
      <c r="H29" s="41"/>
      <c r="I29" s="41"/>
      <c r="J29" s="42"/>
    </row>
    <row r="30" spans="1:10" ht="12.75" customHeight="1">
      <c r="A30" s="29" t="s">
        <v>38</v>
      </c>
      <c r="B30" s="11">
        <v>52250</v>
      </c>
      <c r="C30" s="12">
        <v>34250</v>
      </c>
      <c r="D30" s="12">
        <v>34250</v>
      </c>
      <c r="E30" s="12">
        <v>34100</v>
      </c>
      <c r="F30" s="12">
        <v>32725</v>
      </c>
      <c r="G30" s="12">
        <v>22721</v>
      </c>
      <c r="H30" s="12">
        <v>11360.5</v>
      </c>
      <c r="I30" s="93">
        <v>0</v>
      </c>
      <c r="J30" s="94">
        <v>0</v>
      </c>
    </row>
    <row r="31" spans="1:10" ht="15">
      <c r="A31" s="29" t="s">
        <v>30</v>
      </c>
      <c r="B31" s="43">
        <v>12028.300000000001</v>
      </c>
      <c r="C31" s="44">
        <v>12403</v>
      </c>
      <c r="D31" s="44">
        <v>13504.300000000001</v>
      </c>
      <c r="E31" s="44">
        <v>14144</v>
      </c>
      <c r="F31" s="44">
        <v>14675.2</v>
      </c>
      <c r="G31" s="44">
        <v>15173</v>
      </c>
      <c r="H31" s="44">
        <v>15779.920000000002</v>
      </c>
      <c r="I31" s="44">
        <v>16411.1168</v>
      </c>
      <c r="J31" s="45">
        <v>17067.561472</v>
      </c>
    </row>
    <row r="32" spans="1:10" ht="15.75" thickBot="1">
      <c r="A32" s="46" t="s">
        <v>8</v>
      </c>
      <c r="B32" s="78">
        <f>SUM(B30:B31)</f>
        <v>64278.3</v>
      </c>
      <c r="C32" s="47">
        <f>SUM(C30:C31)</f>
        <v>46653</v>
      </c>
      <c r="D32" s="47">
        <f aca="true" t="shared" si="5" ref="D32:J32">SUM(D30:D31)</f>
        <v>47754.3</v>
      </c>
      <c r="E32" s="47">
        <f t="shared" si="5"/>
        <v>48244</v>
      </c>
      <c r="F32" s="47">
        <f t="shared" si="5"/>
        <v>47400.2</v>
      </c>
      <c r="G32" s="47">
        <f t="shared" si="5"/>
        <v>37894</v>
      </c>
      <c r="H32" s="47">
        <f t="shared" si="5"/>
        <v>27140.420000000002</v>
      </c>
      <c r="I32" s="47">
        <f t="shared" si="5"/>
        <v>16411.1168</v>
      </c>
      <c r="J32" s="48">
        <f t="shared" si="5"/>
        <v>17067.561472</v>
      </c>
    </row>
    <row r="33" spans="1:10" ht="15" customHeight="1" thickBot="1">
      <c r="A33" s="49" t="s">
        <v>9</v>
      </c>
      <c r="B33" s="50"/>
      <c r="C33" s="50"/>
      <c r="D33" s="50"/>
      <c r="E33" s="50"/>
      <c r="F33" s="50"/>
      <c r="G33" s="50"/>
      <c r="H33" s="50"/>
      <c r="I33" s="50"/>
      <c r="J33" s="79"/>
    </row>
    <row r="34" spans="1:13" ht="15">
      <c r="A34" s="51" t="s">
        <v>32</v>
      </c>
      <c r="B34" s="11">
        <v>107282</v>
      </c>
      <c r="C34" s="12">
        <f>B49</f>
        <v>98199.82654999997</v>
      </c>
      <c r="D34" s="12">
        <f>C49</f>
        <v>45880.93466000003</v>
      </c>
      <c r="E34" s="12">
        <f aca="true" t="shared" si="6" ref="E34:J34">D49</f>
        <v>22937.957980357634</v>
      </c>
      <c r="F34" s="12">
        <f t="shared" si="6"/>
        <v>22138.95341544351</v>
      </c>
      <c r="G34" s="12">
        <f t="shared" si="6"/>
        <v>5144.957347708783</v>
      </c>
      <c r="H34" s="12">
        <f t="shared" si="6"/>
        <v>5000.09108227602</v>
      </c>
      <c r="I34" s="12">
        <f t="shared" si="6"/>
        <v>5000.306733683479</v>
      </c>
      <c r="J34" s="52">
        <f t="shared" si="6"/>
        <v>5000.282219025859</v>
      </c>
      <c r="M34" s="38"/>
    </row>
    <row r="35" spans="1:10" ht="15">
      <c r="A35" s="53" t="s">
        <v>33</v>
      </c>
      <c r="B35" s="31"/>
      <c r="C35" s="32"/>
      <c r="D35" s="32"/>
      <c r="E35" s="32"/>
      <c r="F35" s="32"/>
      <c r="G35" s="32"/>
      <c r="H35" s="32"/>
      <c r="I35" s="32"/>
      <c r="J35" s="33"/>
    </row>
    <row r="36" spans="1:10" ht="15">
      <c r="A36" s="53" t="s">
        <v>10</v>
      </c>
      <c r="B36" s="39">
        <v>50000</v>
      </c>
      <c r="C36" s="89">
        <v>0</v>
      </c>
      <c r="D36" s="40">
        <v>50000</v>
      </c>
      <c r="E36" s="40">
        <v>80647.8359375</v>
      </c>
      <c r="F36" s="40">
        <v>112023.3828125</v>
      </c>
      <c r="G36" s="40">
        <v>92528.71875</v>
      </c>
      <c r="H36" s="40">
        <v>143619.609375</v>
      </c>
      <c r="I36" s="40">
        <v>160351.21875</v>
      </c>
      <c r="J36" s="33">
        <v>158563.171875</v>
      </c>
    </row>
    <row r="37" spans="1:10" ht="15">
      <c r="A37" s="53" t="s">
        <v>11</v>
      </c>
      <c r="B37" s="95">
        <v>0</v>
      </c>
      <c r="C37" s="89">
        <v>0</v>
      </c>
      <c r="D37" s="89">
        <v>0</v>
      </c>
      <c r="E37" s="89">
        <v>0</v>
      </c>
      <c r="F37" s="89">
        <v>0</v>
      </c>
      <c r="G37" s="40">
        <v>63384.09166501125</v>
      </c>
      <c r="H37" s="40">
        <v>19499.525027536787</v>
      </c>
      <c r="I37" s="40">
        <v>14590.748647635686</v>
      </c>
      <c r="J37" s="33">
        <v>12739.007718564593</v>
      </c>
    </row>
    <row r="38" spans="1:10" ht="15">
      <c r="A38" s="53" t="s">
        <v>12</v>
      </c>
      <c r="B38" s="39">
        <v>19772.696</v>
      </c>
      <c r="C38" s="40">
        <v>27618</v>
      </c>
      <c r="D38" s="40">
        <v>23782</v>
      </c>
      <c r="E38" s="40">
        <v>32000</v>
      </c>
      <c r="F38" s="40">
        <v>15500</v>
      </c>
      <c r="G38" s="89">
        <v>0</v>
      </c>
      <c r="H38" s="89">
        <v>0</v>
      </c>
      <c r="I38" s="89">
        <v>0</v>
      </c>
      <c r="J38" s="90">
        <v>0</v>
      </c>
    </row>
    <row r="39" spans="1:10" ht="15">
      <c r="A39" s="53" t="s">
        <v>13</v>
      </c>
      <c r="B39" s="39">
        <v>5928</v>
      </c>
      <c r="C39" s="89">
        <v>0</v>
      </c>
      <c r="D39" s="40">
        <v>500</v>
      </c>
      <c r="E39" s="40">
        <v>500</v>
      </c>
      <c r="F39" s="40">
        <v>500</v>
      </c>
      <c r="G39" s="40">
        <v>500</v>
      </c>
      <c r="H39" s="40">
        <v>500</v>
      </c>
      <c r="I39" s="40">
        <v>500</v>
      </c>
      <c r="J39" s="33">
        <v>500</v>
      </c>
    </row>
    <row r="40" spans="1:10" ht="15">
      <c r="A40" s="53" t="s">
        <v>14</v>
      </c>
      <c r="B40" s="54">
        <f>-B28</f>
        <v>54806.44754999998</v>
      </c>
      <c r="C40" s="55">
        <f>-C28</f>
        <v>78708.38011000003</v>
      </c>
      <c r="D40" s="55">
        <f aca="true" t="shared" si="7" ref="D40:J40">-D28</f>
        <v>70057.60046578725</v>
      </c>
      <c r="E40" s="55">
        <f t="shared" si="7"/>
        <v>54476.12199481507</v>
      </c>
      <c r="F40" s="55">
        <f t="shared" si="7"/>
        <v>53827.46559877627</v>
      </c>
      <c r="G40" s="55">
        <f t="shared" si="7"/>
        <v>55374.928851637254</v>
      </c>
      <c r="H40" s="55">
        <f t="shared" si="7"/>
        <v>56767.779351227844</v>
      </c>
      <c r="I40" s="55">
        <f t="shared" si="7"/>
        <v>58217.327704234856</v>
      </c>
      <c r="J40" s="23">
        <f t="shared" si="7"/>
        <v>59890.98366257752</v>
      </c>
    </row>
    <row r="41" spans="1:13" ht="15">
      <c r="A41" s="53" t="s">
        <v>34</v>
      </c>
      <c r="B41" s="11">
        <f>SUM(B36:B40)</f>
        <v>130507.14354999998</v>
      </c>
      <c r="C41" s="12">
        <f>SUM(C36:C40)</f>
        <v>106326.38011000003</v>
      </c>
      <c r="D41" s="12">
        <f aca="true" t="shared" si="8" ref="D41:J41">SUM(D36:D40)</f>
        <v>144339.60046578725</v>
      </c>
      <c r="E41" s="12">
        <f t="shared" si="8"/>
        <v>167623.95793231507</v>
      </c>
      <c r="F41" s="12">
        <f t="shared" si="8"/>
        <v>181850.84841127627</v>
      </c>
      <c r="G41" s="12">
        <f t="shared" si="8"/>
        <v>211787.7392666485</v>
      </c>
      <c r="H41" s="12">
        <f t="shared" si="8"/>
        <v>220386.91375376465</v>
      </c>
      <c r="I41" s="12">
        <f t="shared" si="8"/>
        <v>233659.29510187055</v>
      </c>
      <c r="J41" s="13">
        <f t="shared" si="8"/>
        <v>231693.1632561421</v>
      </c>
      <c r="M41" s="38"/>
    </row>
    <row r="42" spans="1:10" ht="6" customHeight="1">
      <c r="A42" s="56"/>
      <c r="B42" s="31"/>
      <c r="C42" s="32"/>
      <c r="D42" s="32"/>
      <c r="E42" s="32"/>
      <c r="F42" s="32"/>
      <c r="G42" s="32"/>
      <c r="H42" s="32"/>
      <c r="I42" s="32"/>
      <c r="J42" s="33"/>
    </row>
    <row r="43" spans="1:13" ht="15">
      <c r="A43" s="57" t="s">
        <v>35</v>
      </c>
      <c r="B43" s="39">
        <v>-144931</v>
      </c>
      <c r="C43" s="58">
        <v>-155427</v>
      </c>
      <c r="D43" s="58">
        <v>-162533</v>
      </c>
      <c r="E43" s="58">
        <v>-167238</v>
      </c>
      <c r="F43" s="58">
        <v>-187100</v>
      </c>
      <c r="G43" s="58">
        <v>-201576</v>
      </c>
      <c r="H43" s="58">
        <v>-206074</v>
      </c>
      <c r="I43" s="58">
        <v>-218250</v>
      </c>
      <c r="J43" s="33">
        <v>-216750</v>
      </c>
      <c r="M43" s="59"/>
    </row>
    <row r="44" spans="1:10" ht="7.5" customHeight="1">
      <c r="A44" s="57"/>
      <c r="B44" s="60"/>
      <c r="C44" s="61"/>
      <c r="D44" s="61"/>
      <c r="E44" s="61"/>
      <c r="F44" s="61"/>
      <c r="G44" s="61"/>
      <c r="H44" s="61"/>
      <c r="I44" s="61"/>
      <c r="J44" s="33"/>
    </row>
    <row r="45" spans="1:13" ht="12.75" customHeight="1">
      <c r="A45" s="53" t="s">
        <v>36</v>
      </c>
      <c r="B45" s="39">
        <v>-322.317</v>
      </c>
      <c r="C45" s="96">
        <v>0</v>
      </c>
      <c r="D45" s="62">
        <v>-1000</v>
      </c>
      <c r="E45" s="62">
        <v>-1612.95671875</v>
      </c>
      <c r="F45" s="62">
        <v>-2240.46765625</v>
      </c>
      <c r="G45" s="62">
        <v>-2167.4948333250563</v>
      </c>
      <c r="H45" s="62">
        <v>-2969.889812637684</v>
      </c>
      <c r="I45" s="62">
        <v>-3279.9781182381785</v>
      </c>
      <c r="J45" s="33">
        <v>-3234.9584760928233</v>
      </c>
      <c r="M45" s="59"/>
    </row>
    <row r="46" spans="1:13" ht="12.75" customHeight="1">
      <c r="A46" s="53" t="s">
        <v>37</v>
      </c>
      <c r="B46" s="39">
        <v>-2990</v>
      </c>
      <c r="C46" s="62">
        <v>1453</v>
      </c>
      <c r="D46" s="62">
        <v>-3069.577145429648</v>
      </c>
      <c r="E46" s="62">
        <v>1374.9942215208139</v>
      </c>
      <c r="F46" s="62">
        <v>-8138.376822760969</v>
      </c>
      <c r="G46" s="62">
        <v>-6631.110698756238</v>
      </c>
      <c r="H46" s="62">
        <v>-10433.808289719513</v>
      </c>
      <c r="I46" s="62">
        <v>-11649.341498289956</v>
      </c>
      <c r="J46" s="33">
        <v>-11519.441839128034</v>
      </c>
      <c r="M46" s="59"/>
    </row>
    <row r="47" spans="1:13" ht="12.75" customHeight="1">
      <c r="A47" s="53" t="s">
        <v>40</v>
      </c>
      <c r="B47" s="39">
        <v>8654</v>
      </c>
      <c r="C47" s="32">
        <v>-4671.272000000001</v>
      </c>
      <c r="D47" s="32">
        <v>-680</v>
      </c>
      <c r="E47" s="32">
        <v>-947</v>
      </c>
      <c r="F47" s="32">
        <v>-1366</v>
      </c>
      <c r="G47" s="32">
        <v>-1558</v>
      </c>
      <c r="H47" s="32">
        <v>-910</v>
      </c>
      <c r="I47" s="32">
        <v>-479</v>
      </c>
      <c r="J47" s="33">
        <v>-190</v>
      </c>
      <c r="M47" s="59"/>
    </row>
    <row r="48" spans="1:10" ht="6" customHeight="1">
      <c r="A48" s="53"/>
      <c r="B48" s="43"/>
      <c r="C48" s="44"/>
      <c r="D48" s="44"/>
      <c r="E48" s="44"/>
      <c r="F48" s="44"/>
      <c r="G48" s="44"/>
      <c r="H48" s="44"/>
      <c r="I48" s="44"/>
      <c r="J48" s="45"/>
    </row>
    <row r="49" spans="1:10" ht="15">
      <c r="A49" s="53" t="s">
        <v>41</v>
      </c>
      <c r="B49" s="11">
        <f aca="true" t="shared" si="9" ref="B49:G49">SUM(B34:B48)-B41</f>
        <v>98199.82654999997</v>
      </c>
      <c r="C49" s="12">
        <f t="shared" si="9"/>
        <v>45880.93466000003</v>
      </c>
      <c r="D49" s="12">
        <f t="shared" si="9"/>
        <v>22937.957980357634</v>
      </c>
      <c r="E49" s="12">
        <f t="shared" si="9"/>
        <v>22138.95341544351</v>
      </c>
      <c r="F49" s="12">
        <f t="shared" si="9"/>
        <v>5144.957347708783</v>
      </c>
      <c r="G49" s="12">
        <f t="shared" si="9"/>
        <v>5000.09108227602</v>
      </c>
      <c r="H49" s="12">
        <f>SUM(H34:H48)-H41+1</f>
        <v>5000.306733683479</v>
      </c>
      <c r="I49" s="12">
        <f>SUM(I34:I48)-I41-1</f>
        <v>5000.282219025859</v>
      </c>
      <c r="J49" s="13">
        <f>SUM(J34:J48)-J41+1</f>
        <v>5000.045159947156</v>
      </c>
    </row>
    <row r="50" spans="1:10" ht="4.5" customHeight="1">
      <c r="A50" s="53"/>
      <c r="B50" s="31"/>
      <c r="C50" s="32"/>
      <c r="D50" s="32"/>
      <c r="E50" s="32"/>
      <c r="F50" s="32"/>
      <c r="G50" s="32"/>
      <c r="H50" s="32"/>
      <c r="I50" s="32"/>
      <c r="J50" s="33"/>
    </row>
    <row r="51" spans="1:10" ht="12.75" customHeight="1">
      <c r="A51" s="56" t="s">
        <v>42</v>
      </c>
      <c r="B51" s="31"/>
      <c r="C51" s="32"/>
      <c r="D51" s="32"/>
      <c r="E51" s="32"/>
      <c r="F51" s="32"/>
      <c r="G51" s="32"/>
      <c r="H51" s="32"/>
      <c r="I51" s="32"/>
      <c r="J51" s="33"/>
    </row>
    <row r="52" spans="1:13" ht="15">
      <c r="A52" s="57" t="s">
        <v>15</v>
      </c>
      <c r="B52" s="11">
        <v>183821.68</v>
      </c>
      <c r="C52" s="12">
        <v>182617.952</v>
      </c>
      <c r="D52" s="12">
        <v>180064.52914542964</v>
      </c>
      <c r="E52" s="12">
        <v>179636.53492390882</v>
      </c>
      <c r="F52" s="12">
        <v>189140.9117466698</v>
      </c>
      <c r="G52" s="12">
        <v>197330.02244542603</v>
      </c>
      <c r="H52" s="12">
        <v>208673.83073514554</v>
      </c>
      <c r="I52" s="12">
        <v>220802.1722334355</v>
      </c>
      <c r="J52" s="13">
        <v>232511.61407256353</v>
      </c>
      <c r="M52" s="38"/>
    </row>
    <row r="53" spans="1:10" ht="15">
      <c r="A53" s="63" t="s">
        <v>16</v>
      </c>
      <c r="B53" s="43">
        <v>15000</v>
      </c>
      <c r="C53" s="44">
        <v>15000</v>
      </c>
      <c r="D53" s="44">
        <v>15000</v>
      </c>
      <c r="E53" s="44">
        <v>15000</v>
      </c>
      <c r="F53" s="44">
        <v>15000</v>
      </c>
      <c r="G53" s="44">
        <v>15000</v>
      </c>
      <c r="H53" s="44">
        <v>15000</v>
      </c>
      <c r="I53" s="44">
        <v>15000</v>
      </c>
      <c r="J53" s="45">
        <v>15001</v>
      </c>
    </row>
    <row r="54" spans="1:10" ht="15">
      <c r="A54" s="56" t="s">
        <v>44</v>
      </c>
      <c r="B54" s="11">
        <f aca="true" t="shared" si="10" ref="B54:J54">SUM(B52:B53)</f>
        <v>198821.68</v>
      </c>
      <c r="C54" s="12">
        <f t="shared" si="10"/>
        <v>197617.952</v>
      </c>
      <c r="D54" s="12">
        <f t="shared" si="10"/>
        <v>195064.52914542964</v>
      </c>
      <c r="E54" s="12">
        <f t="shared" si="10"/>
        <v>194636.53492390882</v>
      </c>
      <c r="F54" s="12">
        <f t="shared" si="10"/>
        <v>204140.9117466698</v>
      </c>
      <c r="G54" s="12">
        <f t="shared" si="10"/>
        <v>212330.02244542603</v>
      </c>
      <c r="H54" s="12">
        <f t="shared" si="10"/>
        <v>223673.83073514554</v>
      </c>
      <c r="I54" s="12">
        <f t="shared" si="10"/>
        <v>235802.1722334355</v>
      </c>
      <c r="J54" s="13">
        <f t="shared" si="10"/>
        <v>247512.61407256353</v>
      </c>
    </row>
    <row r="55" spans="1:10" ht="6" customHeight="1">
      <c r="A55" s="56"/>
      <c r="B55" s="31"/>
      <c r="C55" s="32"/>
      <c r="D55" s="32"/>
      <c r="E55" s="32"/>
      <c r="F55" s="32"/>
      <c r="G55" s="32"/>
      <c r="H55" s="32"/>
      <c r="I55" s="32"/>
      <c r="J55" s="33"/>
    </row>
    <row r="56" spans="1:10" ht="15.75" thickBot="1">
      <c r="A56" s="46" t="s">
        <v>41</v>
      </c>
      <c r="B56" s="64">
        <f aca="true" t="shared" si="11" ref="B56:J56">B49+B54</f>
        <v>297021.50654999993</v>
      </c>
      <c r="C56" s="47">
        <f t="shared" si="11"/>
        <v>243498.88666000002</v>
      </c>
      <c r="D56" s="47">
        <f t="shared" si="11"/>
        <v>218002.48712578727</v>
      </c>
      <c r="E56" s="47">
        <f t="shared" si="11"/>
        <v>216775.48833935233</v>
      </c>
      <c r="F56" s="47">
        <f t="shared" si="11"/>
        <v>209285.86909437858</v>
      </c>
      <c r="G56" s="47">
        <f t="shared" si="11"/>
        <v>217330.11352770205</v>
      </c>
      <c r="H56" s="47">
        <f t="shared" si="11"/>
        <v>228674.13746882902</v>
      </c>
      <c r="I56" s="47">
        <f t="shared" si="11"/>
        <v>240802.45445246136</v>
      </c>
      <c r="J56" s="65">
        <f t="shared" si="11"/>
        <v>252512.6592325107</v>
      </c>
    </row>
    <row r="57" ht="5.25" customHeight="1"/>
    <row r="60" spans="2:7" ht="15">
      <c r="B60" s="62"/>
      <c r="F60" s="66"/>
      <c r="G60" s="59"/>
    </row>
    <row r="69" spans="1:2" ht="15">
      <c r="A69" s="67"/>
      <c r="B69" s="62"/>
    </row>
  </sheetData>
  <printOptions/>
  <pageMargins left="0.25" right="0.25" top="0.177083333" bottom="0.25" header="0.05" footer="0.3"/>
  <pageSetup fitToHeight="1" fitToWidth="1" horizontalDpi="600" verticalDpi="600" orientation="landscape" scale="82" r:id="rId1"/>
  <ignoredErrors>
    <ignoredError sqref="I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 - WTD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Kaplan, Dan</dc:creator>
  <cp:keywords/>
  <dc:description/>
  <cp:lastModifiedBy>Blossey, Linda</cp:lastModifiedBy>
  <cp:lastPrinted>2015-06-15T23:06:09Z</cp:lastPrinted>
  <dcterms:created xsi:type="dcterms:W3CDTF">2015-03-06T20:50:37Z</dcterms:created>
  <dcterms:modified xsi:type="dcterms:W3CDTF">2015-06-15T23:06:57Z</dcterms:modified>
  <cp:category/>
  <cp:version/>
  <cp:contentType/>
  <cp:contentStatus/>
</cp:coreProperties>
</file>