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4501" yWindow="165" windowWidth="18045" windowHeight="9825" tabRatio="352" activeTab="0"/>
  </bookViews>
  <sheets>
    <sheet name="Attachment A 07-15-14" sheetId="17" r:id="rId1"/>
  </sheets>
  <definedNames>
    <definedName name="_xlnm.Print_Area" localSheetId="0">'Attachment A 07-15-14'!$B$1:$J$107</definedName>
    <definedName name="_xlnm.Print_Titles" localSheetId="0">'Attachment A 07-15-14'!$1:$3</definedName>
  </definedNames>
  <calcPr calcId="145621"/>
</workbook>
</file>

<file path=xl/sharedStrings.xml><?xml version="1.0" encoding="utf-8"?>
<sst xmlns="http://schemas.openxmlformats.org/spreadsheetml/2006/main" count="221" uniqueCount="183">
  <si>
    <t>FY18</t>
  </si>
  <si>
    <t>FY17</t>
  </si>
  <si>
    <t>FY16</t>
  </si>
  <si>
    <t>FY15</t>
  </si>
  <si>
    <t>FY14</t>
  </si>
  <si>
    <t>000003160 - FMD-PARKS,REC,OPEN SPACE</t>
  </si>
  <si>
    <t>000003581 - PARKS CAPITAL FUND</t>
  </si>
  <si>
    <t>Total</t>
  </si>
  <si>
    <t>PKS FMD CAPL PRJT OVERSGHT 349 (1040756)</t>
  </si>
  <si>
    <t>PKS FMD PARKS 3490  FAC REHAB (1040842)</t>
  </si>
  <si>
    <t>PKS FMD SMALL CONTRACTS (1040889)</t>
  </si>
  <si>
    <t>PKS M:BRIDGE &amp; TRESTLE REHAB (1041073)</t>
  </si>
  <si>
    <t>1040756</t>
  </si>
  <si>
    <t>1040842</t>
  </si>
  <si>
    <t>1040889</t>
  </si>
  <si>
    <t>1041073</t>
  </si>
  <si>
    <t>000003490 - FMD-PARKS FACILITY REHAB Total</t>
  </si>
  <si>
    <t>Grand Total</t>
  </si>
  <si>
    <t xml:space="preserve"> 000003160 - FMD-PARKS,REC,OPEN SPACE  Total</t>
  </si>
  <si>
    <t xml:space="preserve"> 000003581 - PARKS CAPITAL FUND  Total</t>
  </si>
  <si>
    <t>FY19</t>
  </si>
  <si>
    <t>1039790</t>
  </si>
  <si>
    <t>PKS WA TRAILS ASSOC TRAIL (1039790)</t>
  </si>
  <si>
    <t>1039807</t>
  </si>
  <si>
    <t>PKS PARKS CIP PREPLANNING (1039807)</t>
  </si>
  <si>
    <t>1039827</t>
  </si>
  <si>
    <t>PKS FUND 3160 CNTRAL RATES (1039827)</t>
  </si>
  <si>
    <t>1039828</t>
  </si>
  <si>
    <t>PKS MT TO SOUND GREENWAY (1039828)</t>
  </si>
  <si>
    <t>1039829</t>
  </si>
  <si>
    <t>PKS M:EAST LAKE SAMMAMISH (1039829)</t>
  </si>
  <si>
    <t>1039850</t>
  </si>
  <si>
    <t>PKS PARKS LITIGATION PROJ (1039850)</t>
  </si>
  <si>
    <t>1039851</t>
  </si>
  <si>
    <t>PKS BURKE GILMAN TR C16001 (1039851)</t>
  </si>
  <si>
    <t>1039869</t>
  </si>
  <si>
    <t>PKS WHITE RIVER BRIDGE PRJ (1039869)</t>
  </si>
  <si>
    <t>1039897</t>
  </si>
  <si>
    <t>PKS BURKE GILMAN TR ER-DSG (1039897)</t>
  </si>
  <si>
    <t>1039534</t>
  </si>
  <si>
    <t>PKS S COX PK TENNIS CT RHB (1039534)</t>
  </si>
  <si>
    <t>1039557</t>
  </si>
  <si>
    <t>PKS GREEN RIVER TRAIL (1039557)</t>
  </si>
  <si>
    <t>1039581</t>
  </si>
  <si>
    <t>PKS CEDAR RIVER TRL PAVING (1039581)</t>
  </si>
  <si>
    <t>1039583</t>
  </si>
  <si>
    <t>PKS AUDITOR CPO (1039583)</t>
  </si>
  <si>
    <t>1046227</t>
  </si>
  <si>
    <t>PKS GIS PROJECT APPLICATNS (1046227)</t>
  </si>
  <si>
    <t>1046353</t>
  </si>
  <si>
    <t>PKS PARKS PKS RECNOPEN SP (1046353)</t>
  </si>
  <si>
    <t>000003310 - LONG-TERM LEASES</t>
  </si>
  <si>
    <t>1039895</t>
  </si>
  <si>
    <t>DES LTLF MASTER PROJECT (1039895)</t>
  </si>
  <si>
    <t>000003490 - FMD-PARKS FACILITY REHAB</t>
  </si>
  <si>
    <t>PKS CAPL PRJT OVERSGHT 349 (1040756)</t>
  </si>
  <si>
    <t>PKS PARKS 3490  FAC REHAB (1040842)</t>
  </si>
  <si>
    <t>1041083</t>
  </si>
  <si>
    <t>PKS TRAIL SYSTEMS IMPRMNTS (1041083)</t>
  </si>
  <si>
    <t>1041084</t>
  </si>
  <si>
    <t>PKS GREEN RIVER TRAIL PH 2 (1041084)</t>
  </si>
  <si>
    <t>1046077</t>
  </si>
  <si>
    <t>PKS CRRNT EXP OVERHEAD 349 (1046077)</t>
  </si>
  <si>
    <t>1046078</t>
  </si>
  <si>
    <t>PKS SWIDE RSTROOM IMPRVMT (1046078)</t>
  </si>
  <si>
    <t>1044835</t>
  </si>
  <si>
    <t>PKS REGIONAL OPEN SPACE INITI (1044835)</t>
  </si>
  <si>
    <t>1044915</t>
  </si>
  <si>
    <t>PKS T/T TO FUND 3160 (1044915)</t>
  </si>
  <si>
    <t>1044588</t>
  </si>
  <si>
    <t>PKS BASS/BEAVER/DANDY LK-PEL (1044588)</t>
  </si>
  <si>
    <t>1044590</t>
  </si>
  <si>
    <t>PKS BEAR CREEK WATERWAYS (1044590)</t>
  </si>
  <si>
    <t>1044592</t>
  </si>
  <si>
    <t>PKS CAPITAL PROJECT OVERSIGHT (1044592)</t>
  </si>
  <si>
    <t>1044593</t>
  </si>
  <si>
    <t>PKS CEDAR RIVER ELLIOT BRDG (1044593)</t>
  </si>
  <si>
    <t>1044596</t>
  </si>
  <si>
    <t>PKS COUGAR MTN PRECIPICE TRL (1044596)</t>
  </si>
  <si>
    <t>1044597</t>
  </si>
  <si>
    <t>PKS COUGAR SQUAK CORRIDOR VIE (1044597)</t>
  </si>
  <si>
    <t>1044598</t>
  </si>
  <si>
    <t>PKS COUGAR-SQUAK CORRIDOR PEL (1044598)</t>
  </si>
  <si>
    <t>1044668</t>
  </si>
  <si>
    <t>PKS FOOTHILLS REGIONAL TRAIL (1044668)</t>
  </si>
  <si>
    <t>1044672</t>
  </si>
  <si>
    <t>PKS GRN RVR NAT AREA ADD-PEL (1044672)</t>
  </si>
  <si>
    <t>1044754</t>
  </si>
  <si>
    <t>PKS PARKS CAPITAL DEFAULT (1044754)</t>
  </si>
  <si>
    <t>1044756</t>
  </si>
  <si>
    <t>PKS PKS EXPANSION IMPLEMENTAT (1044756)</t>
  </si>
  <si>
    <t>1047004</t>
  </si>
  <si>
    <t>PKS PARADISE-JUDD CK (VI)-PEL (1047004)</t>
  </si>
  <si>
    <t>1115039</t>
  </si>
  <si>
    <t>PKS Three Forks NA Add (1115039)</t>
  </si>
  <si>
    <t>1114773</t>
  </si>
  <si>
    <t>PKS ISLAND CTR FOREST ADD (1114773)</t>
  </si>
  <si>
    <t>1116946</t>
  </si>
  <si>
    <t>PKS DUTHIE HILL PK IN HOLDNG (1116946)</t>
  </si>
  <si>
    <t>1116948</t>
  </si>
  <si>
    <t>PKS SNOQVALLEY TRL MISS.LINK (1116948)</t>
  </si>
  <si>
    <t>1116949</t>
  </si>
  <si>
    <t>PKS SOUTH SNOQ FOREST (1116949)</t>
  </si>
  <si>
    <t>1116950</t>
  </si>
  <si>
    <t>PKS CEDAR GROVE RD NA ADD (1116950)</t>
  </si>
  <si>
    <t>1116951</t>
  </si>
  <si>
    <t>PKS WETLAND 14 (1116951)</t>
  </si>
  <si>
    <t>1116952</t>
  </si>
  <si>
    <t>PKS BASS LK CMPLX IN HOLDING (1116952)</t>
  </si>
  <si>
    <t>1116953</t>
  </si>
  <si>
    <t>PKS BLK DIAMOND NA ADD (1116953)</t>
  </si>
  <si>
    <t>1117377</t>
  </si>
  <si>
    <t>T/T GENERAL FUND 1020 (1117377)</t>
  </si>
  <si>
    <t>1118676</t>
  </si>
  <si>
    <t>PKS Snoq Forest-Carnation (1118676)</t>
  </si>
  <si>
    <t>1120085</t>
  </si>
  <si>
    <t>PKS M:GREEN2CEDAR RIVER TRAIL (1120085)</t>
  </si>
  <si>
    <t>1121497</t>
  </si>
  <si>
    <t>PKS M:AQUATIC CENTER (1121497)</t>
  </si>
  <si>
    <t>000003681 - REAL ESTATE EXCISE TX CAP</t>
  </si>
  <si>
    <t>1033532</t>
  </si>
  <si>
    <t>PSB REET 1 TRANSFER TO 3160 (1033532)</t>
  </si>
  <si>
    <t>1033533</t>
  </si>
  <si>
    <t>PSB REET 1 TRANSFER TO 3490 (1033533)</t>
  </si>
  <si>
    <t>000003951 - BLDG REPAIR/REPL SUBFUND</t>
  </si>
  <si>
    <t>1111454</t>
  </si>
  <si>
    <t>DES FMD ISP DAJD OPERATIONS (1111454)</t>
  </si>
  <si>
    <t>1040765</t>
  </si>
  <si>
    <t>DES FMD ACCESSIBILITY PRJ MSTR (1040765)</t>
  </si>
  <si>
    <t>1039246</t>
  </si>
  <si>
    <t>DES FMD YSC SECURITY IMPROVMTS (1039246)</t>
  </si>
  <si>
    <t>1039247</t>
  </si>
  <si>
    <t>DES FMD DYS REMEDIATION (1039247)</t>
  </si>
  <si>
    <t>1039272</t>
  </si>
  <si>
    <t>DES FMD RCECC HVAC (1039272)</t>
  </si>
  <si>
    <t>1113101</t>
  </si>
  <si>
    <t>DES FMD KAS Laundry Op Savings (1113101)</t>
  </si>
  <si>
    <t>1040826</t>
  </si>
  <si>
    <t>DES FMD KCCF GENERATOR RM IMPR (1040826)</t>
  </si>
  <si>
    <t>1040827</t>
  </si>
  <si>
    <t>DES FMD SECURITY MASTER PLAN (1040827)</t>
  </si>
  <si>
    <t>1040870</t>
  </si>
  <si>
    <t>DES FMD KCSO EVIDENCE STORAGE (1040870)</t>
  </si>
  <si>
    <t>1040940</t>
  </si>
  <si>
    <t>DES FMD PAO CENTRAL RATES (1040940)</t>
  </si>
  <si>
    <t>1040963</t>
  </si>
  <si>
    <t>DES FMD SECURITY ENHANCEMENT (1040963)</t>
  </si>
  <si>
    <t>1040986</t>
  </si>
  <si>
    <t>DES FMD SUPERIOR COURT LOCKED (1040986)</t>
  </si>
  <si>
    <t>1046134</t>
  </si>
  <si>
    <t>DES FMD CID RELOCATE FROM MRJC (1046134)</t>
  </si>
  <si>
    <t>1046136</t>
  </si>
  <si>
    <t>DES FMD PM MANUALS/ER (1046136)</t>
  </si>
  <si>
    <t>1116718</t>
  </si>
  <si>
    <t>DES FMD KCCH SEC &amp; CROWD MGMT (1116718)</t>
  </si>
  <si>
    <t>1117994</t>
  </si>
  <si>
    <t>DES FMD YSC FIRE EXITING (1117994)</t>
  </si>
  <si>
    <t>1120507</t>
  </si>
  <si>
    <t>DES FMD OPD TRANSITION (1120507)</t>
  </si>
  <si>
    <t>1122046</t>
  </si>
  <si>
    <t>DES FMD PH NORTHSH PL (1122046)</t>
  </si>
  <si>
    <t>1123604</t>
  </si>
  <si>
    <t>DES FMD KCCH BATHRM ADA PROJ (1123604)</t>
  </si>
  <si>
    <t>1123605</t>
  </si>
  <si>
    <t>DES FMD MRJC SPACE EFFIC (1123605)</t>
  </si>
  <si>
    <t>1123606</t>
  </si>
  <si>
    <t>DES FMD KCCH W259 SERVER RM (1123606)</t>
  </si>
  <si>
    <t>1123607</t>
  </si>
  <si>
    <t>DES FMD KCCH SOUND MITIGATION (1123607)</t>
  </si>
  <si>
    <t>1123608</t>
  </si>
  <si>
    <t>DES FMD CNK DAYCARE FENCE (1123608)</t>
  </si>
  <si>
    <t>1123619</t>
  </si>
  <si>
    <t>DES FMD KCCH STAIRWELL EXIT (1123619)</t>
  </si>
  <si>
    <t>1123826</t>
  </si>
  <si>
    <t>DES FMD MRJC Laundry Lint Coll (1123826)</t>
  </si>
  <si>
    <t>000003310 - LONG-TERM LEASES Total</t>
  </si>
  <si>
    <t>000003681 - REAL ESTATE EXCISE TX CAP Total</t>
  </si>
  <si>
    <t>000003951 - BLDG REPAIR/REPL SUBFUND Total</t>
  </si>
  <si>
    <t>Attachment A:  Annual Capital Fund Budgets - dated July 15, 2014</t>
  </si>
  <si>
    <t>DES FMD YSC FIRE EXITING (1117990)</t>
  </si>
  <si>
    <t>1117990</t>
  </si>
  <si>
    <t>xxxxxxx</t>
  </si>
  <si>
    <t>PH Rainier Beach High School Clinic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</si>
</sst>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3">
    <xf numFmtId="0" fontId="0" fillId="0" borderId="0" xfId="0"/>
    <xf numFmtId="0" fontId="2" fillId="33" borderId="0" xfId="0" applyFont="1" applyFill="1" applyBorder="1"/>
    <xf numFmtId="0" fontId="0" fillId="33" borderId="0" xfId="0" applyFill="1" applyBorder="1"/>
    <xf numFmtId="0" fontId="0" fillId="33" borderId="0" xfId="0" applyFill="1"/>
    <xf numFmtId="0" fontId="2" fillId="33" borderId="0" xfId="0" applyFont="1" applyFill="1"/>
    <xf numFmtId="0" fontId="2" fillId="33" borderId="0" xfId="0" applyFont="1" applyFill="1" applyAlignment="1">
      <alignment horizontal="center"/>
    </xf>
    <xf numFmtId="5" fontId="0" fillId="33" borderId="0" xfId="0" applyNumberFormat="1" applyFont="1" applyFill="1" applyAlignment="1">
      <alignment horizontal="center"/>
    </xf>
    <xf numFmtId="5" fontId="0" fillId="33" borderId="0" xfId="0" applyNumberFormat="1" applyFont="1" applyFill="1" applyBorder="1" applyAlignment="1">
      <alignment horizontal="right"/>
    </xf>
    <xf numFmtId="0" fontId="2" fillId="0" borderId="10" xfId="0" applyFont="1" applyFill="1" applyBorder="1"/>
    <xf numFmtId="0" fontId="0" fillId="0" borderId="0" xfId="0" applyFill="1" applyBorder="1"/>
    <xf numFmtId="0" fontId="0" fillId="0" borderId="0" xfId="0" applyFill="1"/>
    <xf numFmtId="0" fontId="2" fillId="0" borderId="11" xfId="0" applyFont="1" applyFill="1" applyBorder="1"/>
    <xf numFmtId="164" fontId="2" fillId="0" borderId="12" xfId="18" applyNumberFormat="1" applyFont="1" applyFill="1" applyBorder="1" applyAlignment="1" applyProtection="1">
      <alignment horizontal="center"/>
      <protection locked="0"/>
    </xf>
    <xf numFmtId="164" fontId="3" fillId="0" borderId="13" xfId="18" applyNumberFormat="1" applyFont="1" applyFill="1" applyBorder="1" applyAlignment="1" applyProtection="1">
      <alignment horizontal="right"/>
      <protection locked="0"/>
    </xf>
    <xf numFmtId="5" fontId="4" fillId="0" borderId="12" xfId="18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/>
    <xf numFmtId="164" fontId="0" fillId="0" borderId="0" xfId="0" applyNumberFormat="1" applyFill="1"/>
    <xf numFmtId="164" fontId="2" fillId="0" borderId="11" xfId="18" applyNumberFormat="1" applyFont="1" applyFill="1" applyBorder="1" applyProtection="1">
      <protection locked="0"/>
    </xf>
    <xf numFmtId="164" fontId="3" fillId="0" borderId="11" xfId="18" applyNumberFormat="1" applyFont="1" applyFill="1" applyBorder="1" applyProtection="1">
      <protection locked="0"/>
    </xf>
    <xf numFmtId="164" fontId="3" fillId="0" borderId="12" xfId="18" applyNumberFormat="1" applyFont="1" applyFill="1" applyBorder="1" applyAlignment="1" applyProtection="1">
      <alignment horizontal="center"/>
      <protection locked="0"/>
    </xf>
    <xf numFmtId="164" fontId="0" fillId="0" borderId="0" xfId="18" applyNumberFormat="1" applyFont="1" applyFill="1" applyBorder="1"/>
    <xf numFmtId="164" fontId="0" fillId="0" borderId="0" xfId="18" applyNumberFormat="1" applyFont="1" applyFill="1"/>
    <xf numFmtId="0" fontId="2" fillId="0" borderId="12" xfId="0" applyFont="1" applyFill="1" applyBorder="1" applyAlignment="1">
      <alignment horizontal="center"/>
    </xf>
    <xf numFmtId="164" fontId="3" fillId="0" borderId="13" xfId="18" applyNumberFormat="1" applyFont="1" applyFill="1" applyBorder="1" applyProtection="1">
      <protection locked="0"/>
    </xf>
    <xf numFmtId="5" fontId="3" fillId="0" borderId="12" xfId="18" applyNumberFormat="1" applyFont="1" applyFill="1" applyBorder="1" applyAlignment="1" applyProtection="1">
      <alignment horizontal="right"/>
      <protection locked="0"/>
    </xf>
    <xf numFmtId="5" fontId="3" fillId="0" borderId="14" xfId="18" applyNumberFormat="1" applyFont="1" applyFill="1" applyBorder="1" applyAlignment="1" applyProtection="1">
      <alignment horizontal="right"/>
      <protection locked="0"/>
    </xf>
    <xf numFmtId="164" fontId="2" fillId="0" borderId="15" xfId="18" applyNumberFormat="1" applyFont="1" applyFill="1" applyBorder="1" applyProtection="1">
      <protection locked="0"/>
    </xf>
    <xf numFmtId="5" fontId="5" fillId="0" borderId="0" xfId="18" applyNumberFormat="1" applyFont="1" applyFill="1" applyBorder="1" applyAlignment="1" applyProtection="1">
      <alignment horizontal="right"/>
      <protection locked="0"/>
    </xf>
    <xf numFmtId="5" fontId="0" fillId="0" borderId="16" xfId="0" applyNumberFormat="1" applyFont="1" applyFill="1" applyBorder="1" applyAlignment="1">
      <alignment horizontal="right"/>
    </xf>
    <xf numFmtId="164" fontId="3" fillId="0" borderId="0" xfId="18" applyNumberFormat="1" applyFont="1" applyFill="1" applyBorder="1" applyProtection="1">
      <protection locked="0"/>
    </xf>
    <xf numFmtId="164" fontId="2" fillId="0" borderId="0" xfId="18" applyNumberFormat="1" applyFont="1" applyFill="1" applyBorder="1" applyAlignment="1" applyProtection="1">
      <alignment horizontal="center"/>
      <protection locked="0"/>
    </xf>
    <xf numFmtId="164" fontId="2" fillId="0" borderId="0" xfId="18" applyNumberFormat="1" applyFont="1" applyFill="1" applyBorder="1" applyProtection="1">
      <protection locked="0"/>
    </xf>
    <xf numFmtId="5" fontId="0" fillId="0" borderId="0" xfId="0" applyNumberFormat="1" applyFont="1" applyFill="1" applyBorder="1" applyAlignment="1">
      <alignment horizontal="right"/>
    </xf>
    <xf numFmtId="164" fontId="2" fillId="0" borderId="10" xfId="18" applyNumberFormat="1" applyFont="1" applyFill="1" applyBorder="1" applyProtection="1">
      <protection locked="0"/>
    </xf>
    <xf numFmtId="164" fontId="2" fillId="0" borderId="13" xfId="18" applyNumberFormat="1" applyFont="1" applyFill="1" applyBorder="1" applyProtection="1">
      <protection locked="0"/>
    </xf>
    <xf numFmtId="5" fontId="3" fillId="0" borderId="13" xfId="18" applyNumberFormat="1" applyFont="1" applyFill="1" applyBorder="1" applyAlignment="1" applyProtection="1">
      <alignment horizontal="right"/>
      <protection locked="0"/>
    </xf>
    <xf numFmtId="5" fontId="5" fillId="0" borderId="12" xfId="18" applyNumberFormat="1" applyFont="1" applyFill="1" applyBorder="1" applyAlignment="1" applyProtection="1">
      <alignment horizontal="right"/>
      <protection locked="0"/>
    </xf>
    <xf numFmtId="5" fontId="0" fillId="0" borderId="12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5" fontId="0" fillId="0" borderId="0" xfId="0" applyNumberFormat="1" applyFont="1" applyFill="1" applyAlignment="1">
      <alignment horizontal="center"/>
    </xf>
    <xf numFmtId="164" fontId="3" fillId="0" borderId="0" xfId="18" applyNumberFormat="1" applyFont="1" applyFill="1" applyBorder="1" applyAlignment="1" applyProtection="1">
      <alignment horizontal="right"/>
      <protection locked="0"/>
    </xf>
    <xf numFmtId="5" fontId="4" fillId="0" borderId="0" xfId="18" applyNumberFormat="1" applyFont="1" applyFill="1" applyBorder="1" applyAlignment="1" applyProtection="1">
      <alignment horizontal="right"/>
      <protection locked="0"/>
    </xf>
    <xf numFmtId="5" fontId="0" fillId="0" borderId="15" xfId="0" applyNumberFormat="1" applyFont="1" applyFill="1" applyBorder="1" applyAlignment="1">
      <alignment horizontal="right"/>
    </xf>
    <xf numFmtId="5" fontId="5" fillId="0" borderId="15" xfId="18" applyNumberFormat="1" applyFont="1" applyFill="1" applyBorder="1" applyAlignment="1" applyProtection="1">
      <alignment horizontal="right"/>
      <protection locked="0"/>
    </xf>
    <xf numFmtId="164" fontId="3" fillId="0" borderId="10" xfId="18" applyNumberFormat="1" applyFont="1" applyFill="1" applyBorder="1" applyProtection="1">
      <protection locked="0"/>
    </xf>
    <xf numFmtId="5" fontId="3" fillId="0" borderId="0" xfId="18" applyNumberFormat="1" applyFont="1" applyFill="1" applyBorder="1" applyAlignment="1" applyProtection="1">
      <alignment horizontal="right"/>
      <protection locked="0"/>
    </xf>
    <xf numFmtId="164" fontId="3" fillId="0" borderId="15" xfId="18" applyNumberFormat="1" applyFont="1" applyFill="1" applyBorder="1" applyAlignment="1" applyProtection="1">
      <alignment horizontal="right"/>
      <protection locked="0"/>
    </xf>
    <xf numFmtId="164" fontId="3" fillId="0" borderId="11" xfId="18" applyNumberFormat="1" applyFont="1" applyFill="1" applyBorder="1" applyAlignment="1" applyProtection="1">
      <alignment horizontal="right"/>
      <protection locked="0"/>
    </xf>
    <xf numFmtId="0" fontId="0" fillId="0" borderId="0" xfId="0"/>
    <xf numFmtId="164" fontId="4" fillId="0" borderId="12" xfId="18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/>
    <xf numFmtId="0" fontId="22" fillId="33" borderId="0" xfId="0" applyFont="1" applyFill="1" applyBorder="1" applyAlignment="1">
      <alignment horizontal="left"/>
    </xf>
    <xf numFmtId="38" fontId="0" fillId="33" borderId="0" xfId="0" applyNumberFormat="1" applyFont="1" applyFill="1" applyBorder="1" applyAlignment="1">
      <alignment horizontal="right"/>
    </xf>
    <xf numFmtId="38" fontId="3" fillId="0" borderId="12" xfId="18" applyNumberFormat="1" applyFont="1" applyFill="1" applyBorder="1" applyAlignment="1" applyProtection="1">
      <alignment horizontal="right"/>
      <protection locked="0"/>
    </xf>
    <xf numFmtId="38" fontId="0" fillId="0" borderId="0" xfId="18" applyNumberFormat="1" applyFont="1"/>
    <xf numFmtId="38" fontId="4" fillId="0" borderId="12" xfId="18" applyNumberFormat="1" applyFont="1" applyFill="1" applyBorder="1" applyAlignment="1" applyProtection="1">
      <alignment horizontal="right"/>
      <protection locked="0"/>
    </xf>
    <xf numFmtId="38" fontId="4" fillId="0" borderId="0" xfId="18" applyNumberFormat="1" applyFont="1" applyFill="1" applyBorder="1" applyAlignment="1" applyProtection="1">
      <alignment horizontal="right"/>
      <protection locked="0"/>
    </xf>
    <xf numFmtId="38" fontId="5" fillId="0" borderId="0" xfId="18" applyNumberFormat="1" applyFont="1" applyFill="1" applyBorder="1" applyAlignment="1" applyProtection="1">
      <alignment horizontal="right"/>
      <protection locked="0"/>
    </xf>
    <xf numFmtId="38" fontId="0" fillId="0" borderId="17" xfId="18" applyNumberFormat="1" applyFont="1" applyBorder="1"/>
    <xf numFmtId="38" fontId="0" fillId="0" borderId="10" xfId="18" applyNumberFormat="1" applyFont="1" applyBorder="1"/>
    <xf numFmtId="38" fontId="0" fillId="0" borderId="0" xfId="0" applyNumberFormat="1" applyFont="1" applyFill="1" applyBorder="1" applyAlignment="1">
      <alignment horizontal="center"/>
    </xf>
    <xf numFmtId="38" fontId="0" fillId="0" borderId="0" xfId="0" applyNumberFormat="1" applyFont="1" applyFill="1" applyAlignment="1">
      <alignment horizontal="center"/>
    </xf>
    <xf numFmtId="38" fontId="0" fillId="33" borderId="0" xfId="0" applyNumberFormat="1" applyFont="1" applyFill="1" applyAlignment="1">
      <alignment horizontal="center"/>
    </xf>
    <xf numFmtId="38" fontId="0" fillId="0" borderId="0" xfId="18" applyNumberFormat="1" applyFont="1" applyFill="1"/>
    <xf numFmtId="0" fontId="0" fillId="0" borderId="0" xfId="0" applyFill="1" quotePrefix="1"/>
    <xf numFmtId="38" fontId="3" fillId="0" borderId="0" xfId="18" applyNumberFormat="1" applyFont="1" applyFill="1" applyBorder="1" applyAlignment="1" applyProtection="1">
      <alignment horizontal="right"/>
      <protection locked="0"/>
    </xf>
    <xf numFmtId="5" fontId="3" fillId="0" borderId="16" xfId="18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0"/>
  <sheetViews>
    <sheetView tabSelected="1" workbookViewId="0" topLeftCell="A84">
      <selection activeCell="C110" sqref="C110"/>
    </sheetView>
  </sheetViews>
  <sheetFormatPr defaultColWidth="9.421875" defaultRowHeight="15" outlineLevelRow="2"/>
  <cols>
    <col min="1" max="1" width="1.421875" style="4" customWidth="1"/>
    <col min="2" max="2" width="10.421875" style="5" customWidth="1"/>
    <col min="3" max="3" width="46.421875" style="4" customWidth="1"/>
    <col min="4" max="4" width="14.57421875" style="68" customWidth="1"/>
    <col min="5" max="9" width="14.57421875" style="6" customWidth="1"/>
    <col min="10" max="10" width="16.8515625" style="6" customWidth="1"/>
    <col min="11" max="11" width="9.421875" style="3" customWidth="1"/>
    <col min="12" max="12" width="14.421875" style="3" customWidth="1"/>
    <col min="13" max="13" width="12.421875" style="3" bestFit="1" customWidth="1"/>
    <col min="14" max="14" width="12.57421875" style="3" customWidth="1"/>
    <col min="15" max="15" width="12.421875" style="3" customWidth="1"/>
    <col min="16" max="16" width="14.421875" style="3" customWidth="1"/>
    <col min="17" max="17" width="13.421875" style="3" customWidth="1"/>
    <col min="18" max="18" width="12.421875" style="3" customWidth="1"/>
    <col min="19" max="16384" width="9.421875" style="3" customWidth="1"/>
  </cols>
  <sheetData>
    <row r="1" spans="1:12" ht="13.5" customHeight="1">
      <c r="A1" s="1"/>
      <c r="B1" s="57" t="s">
        <v>178</v>
      </c>
      <c r="C1" s="56"/>
      <c r="D1" s="58"/>
      <c r="E1" s="7"/>
      <c r="F1" s="7"/>
      <c r="G1" s="7"/>
      <c r="H1" s="7"/>
      <c r="I1" s="7"/>
      <c r="J1" s="7"/>
      <c r="K1" s="2"/>
      <c r="L1" s="2"/>
    </row>
    <row r="2" spans="1:12" ht="13.5" customHeight="1">
      <c r="A2" s="1"/>
      <c r="B2" s="55"/>
      <c r="C2" s="56"/>
      <c r="D2" s="58"/>
      <c r="E2" s="7"/>
      <c r="F2" s="7"/>
      <c r="G2" s="7"/>
      <c r="H2" s="7"/>
      <c r="I2" s="7"/>
      <c r="J2" s="7"/>
      <c r="K2" s="2"/>
      <c r="L2" s="2"/>
    </row>
    <row r="3" spans="1:12" s="10" customFormat="1" ht="15">
      <c r="A3" s="18"/>
      <c r="B3" s="22"/>
      <c r="C3" s="23"/>
      <c r="D3" s="59" t="s">
        <v>4</v>
      </c>
      <c r="E3" s="24" t="s">
        <v>3</v>
      </c>
      <c r="F3" s="24" t="s">
        <v>2</v>
      </c>
      <c r="G3" s="24" t="s">
        <v>1</v>
      </c>
      <c r="H3" s="24" t="s">
        <v>0</v>
      </c>
      <c r="I3" s="24" t="s">
        <v>20</v>
      </c>
      <c r="J3" s="25" t="s">
        <v>7</v>
      </c>
      <c r="K3" s="9"/>
      <c r="L3" s="9"/>
    </row>
    <row r="4" spans="1:12" s="10" customFormat="1" ht="15">
      <c r="A4" s="18" t="s">
        <v>5</v>
      </c>
      <c r="B4" s="39"/>
      <c r="C4" s="29"/>
      <c r="D4" s="71"/>
      <c r="E4" s="50"/>
      <c r="F4" s="50"/>
      <c r="G4" s="50"/>
      <c r="H4" s="50"/>
      <c r="I4" s="50"/>
      <c r="J4" s="72"/>
      <c r="K4" s="9"/>
      <c r="L4" s="9"/>
    </row>
    <row r="5" spans="1:12" s="10" customFormat="1" ht="15">
      <c r="A5" s="49"/>
      <c r="B5" s="53" t="s">
        <v>21</v>
      </c>
      <c r="C5" s="53" t="s">
        <v>22</v>
      </c>
      <c r="D5" s="60">
        <v>-252</v>
      </c>
      <c r="E5" s="50"/>
      <c r="F5" s="50"/>
      <c r="G5" s="50"/>
      <c r="H5" s="50"/>
      <c r="I5" s="50"/>
      <c r="J5" s="28">
        <f>SUM(D5:I5)</f>
        <v>-252</v>
      </c>
      <c r="K5" s="9"/>
      <c r="L5" s="9"/>
    </row>
    <row r="6" spans="1:12" s="10" customFormat="1" ht="15">
      <c r="A6" s="49"/>
      <c r="B6" s="53" t="s">
        <v>23</v>
      </c>
      <c r="C6" s="53" t="s">
        <v>24</v>
      </c>
      <c r="D6" s="60">
        <v>102165</v>
      </c>
      <c r="E6" s="50"/>
      <c r="F6" s="50"/>
      <c r="G6" s="50"/>
      <c r="H6" s="50"/>
      <c r="I6" s="50"/>
      <c r="J6" s="28">
        <f aca="true" t="shared" si="0" ref="J6:J19">SUM(D6:I6)</f>
        <v>102165</v>
      </c>
      <c r="K6" s="9"/>
      <c r="L6" s="9"/>
    </row>
    <row r="7" spans="1:12" s="10" customFormat="1" ht="15">
      <c r="A7" s="49"/>
      <c r="B7" s="53" t="s">
        <v>25</v>
      </c>
      <c r="C7" s="53" t="s">
        <v>26</v>
      </c>
      <c r="D7" s="60">
        <v>-1</v>
      </c>
      <c r="E7" s="50"/>
      <c r="F7" s="50"/>
      <c r="G7" s="50"/>
      <c r="H7" s="50"/>
      <c r="I7" s="50"/>
      <c r="J7" s="28">
        <f t="shared" si="0"/>
        <v>-1</v>
      </c>
      <c r="K7" s="9"/>
      <c r="L7" s="9"/>
    </row>
    <row r="8" spans="1:12" s="10" customFormat="1" ht="15">
      <c r="A8" s="49"/>
      <c r="B8" s="53" t="s">
        <v>27</v>
      </c>
      <c r="C8" s="53" t="s">
        <v>28</v>
      </c>
      <c r="D8" s="60">
        <v>-9056</v>
      </c>
      <c r="E8" s="50"/>
      <c r="F8" s="50"/>
      <c r="G8" s="50"/>
      <c r="H8" s="50"/>
      <c r="I8" s="50"/>
      <c r="J8" s="28">
        <f t="shared" si="0"/>
        <v>-9056</v>
      </c>
      <c r="K8" s="9"/>
      <c r="L8" s="9"/>
    </row>
    <row r="9" spans="1:12" s="10" customFormat="1" ht="15">
      <c r="A9" s="49"/>
      <c r="B9" s="53" t="s">
        <v>29</v>
      </c>
      <c r="C9" s="53" t="s">
        <v>30</v>
      </c>
      <c r="D9" s="60">
        <f>78</f>
        <v>78</v>
      </c>
      <c r="E9" s="50"/>
      <c r="F9" s="50"/>
      <c r="G9" s="50"/>
      <c r="H9" s="50"/>
      <c r="I9" s="50"/>
      <c r="J9" s="28">
        <f t="shared" si="0"/>
        <v>78</v>
      </c>
      <c r="K9" s="9"/>
      <c r="L9" s="9"/>
    </row>
    <row r="10" spans="1:12" s="10" customFormat="1" ht="15">
      <c r="A10" s="49"/>
      <c r="B10" s="53" t="s">
        <v>31</v>
      </c>
      <c r="C10" s="53" t="s">
        <v>32</v>
      </c>
      <c r="D10" s="60">
        <v>-49158</v>
      </c>
      <c r="E10" s="50"/>
      <c r="F10" s="50"/>
      <c r="G10" s="50"/>
      <c r="H10" s="50"/>
      <c r="I10" s="50"/>
      <c r="J10" s="28">
        <f t="shared" si="0"/>
        <v>-49158</v>
      </c>
      <c r="K10" s="9"/>
      <c r="L10" s="9"/>
    </row>
    <row r="11" spans="1:12" s="10" customFormat="1" ht="15">
      <c r="A11" s="49"/>
      <c r="B11" s="53" t="s">
        <v>33</v>
      </c>
      <c r="C11" s="53" t="s">
        <v>34</v>
      </c>
      <c r="D11" s="60">
        <v>-1632</v>
      </c>
      <c r="E11" s="50"/>
      <c r="F11" s="50"/>
      <c r="G11" s="50"/>
      <c r="H11" s="50"/>
      <c r="I11" s="50"/>
      <c r="J11" s="28">
        <f t="shared" si="0"/>
        <v>-1632</v>
      </c>
      <c r="K11" s="9"/>
      <c r="L11" s="9"/>
    </row>
    <row r="12" spans="1:12" s="10" customFormat="1" ht="15">
      <c r="A12" s="49"/>
      <c r="B12" s="53" t="s">
        <v>35</v>
      </c>
      <c r="C12" s="53" t="s">
        <v>36</v>
      </c>
      <c r="D12" s="60">
        <v>173</v>
      </c>
      <c r="E12" s="50"/>
      <c r="F12" s="50"/>
      <c r="G12" s="50"/>
      <c r="H12" s="50"/>
      <c r="I12" s="50"/>
      <c r="J12" s="28">
        <f t="shared" si="0"/>
        <v>173</v>
      </c>
      <c r="K12" s="9"/>
      <c r="L12" s="9"/>
    </row>
    <row r="13" spans="1:12" s="10" customFormat="1" ht="15">
      <c r="A13" s="49"/>
      <c r="B13" s="53" t="s">
        <v>37</v>
      </c>
      <c r="C13" s="53" t="s">
        <v>38</v>
      </c>
      <c r="D13" s="60">
        <v>-53139</v>
      </c>
      <c r="E13" s="50"/>
      <c r="F13" s="50"/>
      <c r="G13" s="50"/>
      <c r="H13" s="50"/>
      <c r="I13" s="50"/>
      <c r="J13" s="28">
        <f t="shared" si="0"/>
        <v>-53139</v>
      </c>
      <c r="K13" s="9"/>
      <c r="L13" s="9"/>
    </row>
    <row r="14" spans="1:12" s="10" customFormat="1" ht="15">
      <c r="A14" s="49"/>
      <c r="B14" s="53" t="s">
        <v>39</v>
      </c>
      <c r="C14" s="53" t="s">
        <v>40</v>
      </c>
      <c r="D14" s="60">
        <v>9237</v>
      </c>
      <c r="E14" s="50"/>
      <c r="F14" s="50"/>
      <c r="G14" s="50"/>
      <c r="H14" s="50"/>
      <c r="I14" s="50"/>
      <c r="J14" s="28">
        <f t="shared" si="0"/>
        <v>9237</v>
      </c>
      <c r="K14" s="9"/>
      <c r="L14" s="9"/>
    </row>
    <row r="15" spans="1:12" s="10" customFormat="1" ht="15">
      <c r="A15" s="49"/>
      <c r="B15" s="53" t="s">
        <v>41</v>
      </c>
      <c r="C15" s="53" t="s">
        <v>42</v>
      </c>
      <c r="D15" s="60">
        <v>-11773</v>
      </c>
      <c r="E15" s="50"/>
      <c r="F15" s="50"/>
      <c r="G15" s="50"/>
      <c r="H15" s="50"/>
      <c r="I15" s="50"/>
      <c r="J15" s="28">
        <f t="shared" si="0"/>
        <v>-11773</v>
      </c>
      <c r="K15" s="9"/>
      <c r="L15" s="9"/>
    </row>
    <row r="16" spans="1:12" s="10" customFormat="1" ht="15">
      <c r="A16" s="49"/>
      <c r="B16" s="53" t="s">
        <v>43</v>
      </c>
      <c r="C16" s="53" t="s">
        <v>44</v>
      </c>
      <c r="D16" s="60">
        <v>144</v>
      </c>
      <c r="E16" s="50"/>
      <c r="F16" s="50"/>
      <c r="G16" s="50"/>
      <c r="H16" s="50"/>
      <c r="I16" s="50"/>
      <c r="J16" s="28">
        <f t="shared" si="0"/>
        <v>144</v>
      </c>
      <c r="K16" s="9"/>
      <c r="L16" s="9"/>
    </row>
    <row r="17" spans="1:12" s="10" customFormat="1" ht="15">
      <c r="A17" s="49"/>
      <c r="B17" s="53" t="s">
        <v>45</v>
      </c>
      <c r="C17" s="53" t="s">
        <v>46</v>
      </c>
      <c r="D17" s="60">
        <v>-613</v>
      </c>
      <c r="E17" s="50"/>
      <c r="F17" s="50"/>
      <c r="G17" s="50"/>
      <c r="H17" s="50"/>
      <c r="I17" s="50"/>
      <c r="J17" s="28">
        <f t="shared" si="0"/>
        <v>-613</v>
      </c>
      <c r="K17" s="9"/>
      <c r="L17" s="9"/>
    </row>
    <row r="18" spans="1:12" s="10" customFormat="1" ht="15">
      <c r="A18" s="49"/>
      <c r="B18" s="53" t="s">
        <v>47</v>
      </c>
      <c r="C18" s="53" t="s">
        <v>48</v>
      </c>
      <c r="D18" s="60">
        <v>-19</v>
      </c>
      <c r="E18" s="50"/>
      <c r="F18" s="50"/>
      <c r="G18" s="50"/>
      <c r="H18" s="50"/>
      <c r="I18" s="50"/>
      <c r="J18" s="28">
        <f t="shared" si="0"/>
        <v>-19</v>
      </c>
      <c r="K18" s="9"/>
      <c r="L18" s="9"/>
    </row>
    <row r="19" spans="1:12" s="10" customFormat="1" ht="15">
      <c r="A19" s="49"/>
      <c r="B19" s="53" t="s">
        <v>49</v>
      </c>
      <c r="C19" s="53" t="s">
        <v>50</v>
      </c>
      <c r="D19" s="60">
        <v>-2160</v>
      </c>
      <c r="E19" s="50"/>
      <c r="F19" s="50"/>
      <c r="G19" s="50"/>
      <c r="H19" s="50"/>
      <c r="I19" s="50"/>
      <c r="J19" s="28">
        <f t="shared" si="0"/>
        <v>-2160</v>
      </c>
      <c r="K19" s="9"/>
      <c r="L19" s="9"/>
    </row>
    <row r="20" spans="1:18" s="10" customFormat="1" ht="15" outlineLevel="1">
      <c r="A20" s="11"/>
      <c r="B20" s="12"/>
      <c r="C20" s="13" t="s">
        <v>18</v>
      </c>
      <c r="D20" s="61">
        <f>SUM(D5:D19)+6</f>
        <v>-16000</v>
      </c>
      <c r="E20" s="14">
        <f aca="true" t="shared" si="1" ref="E20:I20">SUM(E5:E19)</f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14">
        <f t="shared" si="1"/>
        <v>0</v>
      </c>
      <c r="J20" s="14">
        <f>SUM(J5:J19)+6</f>
        <v>-16000</v>
      </c>
      <c r="K20" s="9"/>
      <c r="L20" s="15"/>
      <c r="M20" s="16"/>
      <c r="N20" s="16"/>
      <c r="O20" s="16"/>
      <c r="P20" s="16"/>
      <c r="Q20" s="16"/>
      <c r="R20" s="16"/>
    </row>
    <row r="21" spans="1:18" s="10" customFormat="1" ht="15" outlineLevel="1">
      <c r="A21" s="38"/>
      <c r="B21" s="30"/>
      <c r="C21" s="45"/>
      <c r="D21" s="62"/>
      <c r="E21" s="46"/>
      <c r="F21" s="46"/>
      <c r="G21" s="46"/>
      <c r="H21" s="46"/>
      <c r="I21" s="46"/>
      <c r="J21" s="46"/>
      <c r="K21" s="9"/>
      <c r="L21" s="15"/>
      <c r="M21" s="16"/>
      <c r="N21" s="16"/>
      <c r="O21" s="16"/>
      <c r="P21" s="16"/>
      <c r="Q21" s="16"/>
      <c r="R21" s="16"/>
    </row>
    <row r="22" spans="1:18" s="10" customFormat="1" ht="15" outlineLevel="1">
      <c r="A22" s="18" t="s">
        <v>51</v>
      </c>
      <c r="B22" s="12"/>
      <c r="C22" s="34"/>
      <c r="D22" s="59" t="s">
        <v>4</v>
      </c>
      <c r="E22" s="24" t="s">
        <v>3</v>
      </c>
      <c r="F22" s="24" t="s">
        <v>2</v>
      </c>
      <c r="G22" s="24" t="s">
        <v>1</v>
      </c>
      <c r="H22" s="24" t="s">
        <v>0</v>
      </c>
      <c r="I22" s="24" t="s">
        <v>20</v>
      </c>
      <c r="J22" s="25" t="s">
        <v>7</v>
      </c>
      <c r="K22" s="9"/>
      <c r="L22" s="15"/>
      <c r="M22" s="16"/>
      <c r="N22" s="16"/>
      <c r="O22" s="16"/>
      <c r="P22" s="16"/>
      <c r="Q22" s="16"/>
      <c r="R22" s="16"/>
    </row>
    <row r="23" spans="1:18" s="10" customFormat="1" ht="15" outlineLevel="1">
      <c r="A23" s="49"/>
      <c r="B23" s="53" t="s">
        <v>52</v>
      </c>
      <c r="C23" s="53" t="s">
        <v>53</v>
      </c>
      <c r="D23" s="60">
        <v>489000</v>
      </c>
      <c r="E23" s="50"/>
      <c r="F23" s="50"/>
      <c r="G23" s="50"/>
      <c r="H23" s="50"/>
      <c r="I23" s="50"/>
      <c r="J23" s="28">
        <f>SUM(D23:I23)</f>
        <v>489000</v>
      </c>
      <c r="K23" s="9"/>
      <c r="L23" s="15"/>
      <c r="M23" s="16"/>
      <c r="N23" s="16"/>
      <c r="O23" s="16"/>
      <c r="P23" s="16"/>
      <c r="Q23" s="16"/>
      <c r="R23" s="16"/>
    </row>
    <row r="24" spans="1:18" s="10" customFormat="1" ht="15" outlineLevel="1">
      <c r="A24" s="11"/>
      <c r="B24" s="12"/>
      <c r="C24" s="52" t="s">
        <v>175</v>
      </c>
      <c r="D24" s="61">
        <f aca="true" t="shared" si="2" ref="D24:J24">SUM(D23:D23)</f>
        <v>489000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489000</v>
      </c>
      <c r="K24" s="9"/>
      <c r="L24" s="15"/>
      <c r="M24" s="16"/>
      <c r="N24" s="16"/>
      <c r="O24" s="16"/>
      <c r="P24" s="16"/>
      <c r="Q24" s="16"/>
      <c r="R24" s="16"/>
    </row>
    <row r="25" spans="1:18" s="10" customFormat="1" ht="15" outlineLevel="1">
      <c r="A25" s="29"/>
      <c r="B25" s="30"/>
      <c r="C25" s="31"/>
      <c r="D25" s="63"/>
      <c r="E25" s="27"/>
      <c r="F25" s="27"/>
      <c r="G25" s="27"/>
      <c r="H25" s="27"/>
      <c r="I25" s="27"/>
      <c r="J25" s="32"/>
      <c r="K25" s="9"/>
      <c r="L25" s="15"/>
      <c r="M25" s="16"/>
      <c r="N25" s="16"/>
      <c r="O25" s="16"/>
      <c r="P25" s="16"/>
      <c r="Q25" s="16"/>
      <c r="R25" s="16"/>
    </row>
    <row r="26" spans="1:12" s="10" customFormat="1" ht="15" hidden="1" outlineLevel="2">
      <c r="A26" s="8"/>
      <c r="B26" s="30" t="s">
        <v>12</v>
      </c>
      <c r="C26" s="26" t="s">
        <v>8</v>
      </c>
      <c r="D26" s="63">
        <v>1140</v>
      </c>
      <c r="E26" s="27"/>
      <c r="F26" s="27"/>
      <c r="G26" s="27"/>
      <c r="H26" s="27"/>
      <c r="I26" s="27"/>
      <c r="J26" s="28">
        <v>1140</v>
      </c>
      <c r="K26" s="9"/>
      <c r="L26" s="9"/>
    </row>
    <row r="27" spans="1:12" s="10" customFormat="1" ht="15" hidden="1" outlineLevel="2">
      <c r="A27" s="33"/>
      <c r="B27" s="30" t="s">
        <v>13</v>
      </c>
      <c r="C27" s="26" t="s">
        <v>9</v>
      </c>
      <c r="D27" s="63">
        <v>2453.0690639221298</v>
      </c>
      <c r="E27" s="27">
        <v>18074.54052881781</v>
      </c>
      <c r="F27" s="27"/>
      <c r="G27" s="27"/>
      <c r="H27" s="27"/>
      <c r="I27" s="27"/>
      <c r="J27" s="28">
        <v>20527.60959273994</v>
      </c>
      <c r="K27" s="9"/>
      <c r="L27" s="9"/>
    </row>
    <row r="28" spans="1:12" s="10" customFormat="1" ht="15" hidden="1" outlineLevel="2">
      <c r="A28" s="33"/>
      <c r="B28" s="30" t="s">
        <v>14</v>
      </c>
      <c r="C28" s="26" t="s">
        <v>10</v>
      </c>
      <c r="D28" s="63">
        <v>1040020.0000000001</v>
      </c>
      <c r="E28" s="27"/>
      <c r="F28" s="27"/>
      <c r="G28" s="27"/>
      <c r="H28" s="27"/>
      <c r="I28" s="27"/>
      <c r="J28" s="28">
        <v>1040020.0000000001</v>
      </c>
      <c r="K28" s="9"/>
      <c r="L28" s="9"/>
    </row>
    <row r="29" spans="1:12" s="10" customFormat="1" ht="15" hidden="1" outlineLevel="2">
      <c r="A29" s="33"/>
      <c r="B29" s="30" t="s">
        <v>15</v>
      </c>
      <c r="C29" s="26" t="s">
        <v>11</v>
      </c>
      <c r="D29" s="63">
        <v>455748</v>
      </c>
      <c r="E29" s="27"/>
      <c r="F29" s="27"/>
      <c r="G29" s="27"/>
      <c r="H29" s="27"/>
      <c r="I29" s="27"/>
      <c r="J29" s="28">
        <v>455748</v>
      </c>
      <c r="K29" s="9"/>
      <c r="L29" s="9"/>
    </row>
    <row r="30" spans="1:12" s="10" customFormat="1" ht="15" hidden="1" outlineLevel="2">
      <c r="A30" s="17"/>
      <c r="B30" s="12"/>
      <c r="C30" s="13" t="s">
        <v>16</v>
      </c>
      <c r="D30" s="61">
        <v>1553083.0690639222</v>
      </c>
      <c r="E30" s="14">
        <v>18074.54052881781</v>
      </c>
      <c r="F30" s="14">
        <v>0</v>
      </c>
      <c r="G30" s="14">
        <v>0</v>
      </c>
      <c r="H30" s="14">
        <v>0</v>
      </c>
      <c r="I30" s="14">
        <v>0</v>
      </c>
      <c r="J30" s="14">
        <v>1571157.60959274</v>
      </c>
      <c r="K30" s="9"/>
      <c r="L30" s="9"/>
    </row>
    <row r="31" spans="1:12" s="10" customFormat="1" ht="15" hidden="1" outlineLevel="2">
      <c r="A31" s="31"/>
      <c r="B31" s="30"/>
      <c r="C31" s="31"/>
      <c r="D31" s="63"/>
      <c r="E31" s="27"/>
      <c r="F31" s="27"/>
      <c r="G31" s="27"/>
      <c r="H31" s="27"/>
      <c r="I31" s="27"/>
      <c r="J31" s="32"/>
      <c r="K31" s="9"/>
      <c r="L31" s="9"/>
    </row>
    <row r="32" spans="1:18" s="10" customFormat="1" ht="15" outlineLevel="1" collapsed="1">
      <c r="A32" s="18" t="s">
        <v>54</v>
      </c>
      <c r="B32" s="12"/>
      <c r="C32" s="34"/>
      <c r="D32" s="59" t="s">
        <v>4</v>
      </c>
      <c r="E32" s="24" t="s">
        <v>3</v>
      </c>
      <c r="F32" s="24" t="s">
        <v>2</v>
      </c>
      <c r="G32" s="24" t="s">
        <v>1</v>
      </c>
      <c r="H32" s="24" t="s">
        <v>0</v>
      </c>
      <c r="I32" s="24" t="s">
        <v>20</v>
      </c>
      <c r="J32" s="35" t="s">
        <v>7</v>
      </c>
      <c r="K32" s="9"/>
      <c r="L32" s="15"/>
      <c r="M32" s="16"/>
      <c r="N32" s="16"/>
      <c r="O32" s="16"/>
      <c r="P32" s="16"/>
      <c r="Q32" s="16"/>
      <c r="R32" s="16"/>
    </row>
    <row r="33" spans="1:12" s="10" customFormat="1" ht="15" outlineLevel="2">
      <c r="A33" s="8"/>
      <c r="B33" s="53" t="s">
        <v>12</v>
      </c>
      <c r="C33" s="53" t="s">
        <v>55</v>
      </c>
      <c r="D33" s="60">
        <v>-1460</v>
      </c>
      <c r="E33" s="27"/>
      <c r="F33" s="27"/>
      <c r="G33" s="27"/>
      <c r="H33" s="27"/>
      <c r="I33" s="27"/>
      <c r="J33" s="28">
        <f>SUM(D33:I33)</f>
        <v>-1460</v>
      </c>
      <c r="K33" s="9"/>
      <c r="L33" s="9"/>
    </row>
    <row r="34" spans="1:12" s="10" customFormat="1" ht="15" outlineLevel="2">
      <c r="A34" s="8"/>
      <c r="B34" s="53" t="s">
        <v>13</v>
      </c>
      <c r="C34" s="53" t="s">
        <v>56</v>
      </c>
      <c r="D34" s="60">
        <v>-2735</v>
      </c>
      <c r="E34" s="27"/>
      <c r="F34" s="27"/>
      <c r="G34" s="27"/>
      <c r="H34" s="27"/>
      <c r="I34" s="27"/>
      <c r="J34" s="28">
        <f aca="true" t="shared" si="3" ref="J34:J38">SUM(D34:I34)</f>
        <v>-2735</v>
      </c>
      <c r="K34" s="9"/>
      <c r="L34" s="9"/>
    </row>
    <row r="35" spans="1:12" s="10" customFormat="1" ht="15" outlineLevel="2">
      <c r="A35" s="8"/>
      <c r="B35" s="53" t="s">
        <v>57</v>
      </c>
      <c r="C35" s="53" t="s">
        <v>58</v>
      </c>
      <c r="D35" s="60">
        <v>-330</v>
      </c>
      <c r="E35" s="27"/>
      <c r="F35" s="27"/>
      <c r="G35" s="27"/>
      <c r="H35" s="27"/>
      <c r="I35" s="27"/>
      <c r="J35" s="28">
        <f t="shared" si="3"/>
        <v>-330</v>
      </c>
      <c r="K35" s="9"/>
      <c r="L35" s="9"/>
    </row>
    <row r="36" spans="1:12" s="10" customFormat="1" ht="15" outlineLevel="2">
      <c r="A36" s="8"/>
      <c r="B36" s="53" t="s">
        <v>59</v>
      </c>
      <c r="C36" s="53" t="s">
        <v>60</v>
      </c>
      <c r="D36" s="60">
        <v>-14748</v>
      </c>
      <c r="E36" s="27"/>
      <c r="F36" s="27"/>
      <c r="G36" s="27"/>
      <c r="H36" s="27"/>
      <c r="I36" s="27"/>
      <c r="J36" s="28">
        <f t="shared" si="3"/>
        <v>-14748</v>
      </c>
      <c r="K36" s="9"/>
      <c r="L36" s="9"/>
    </row>
    <row r="37" spans="1:12" s="10" customFormat="1" ht="15" outlineLevel="2">
      <c r="A37" s="8"/>
      <c r="B37" s="53" t="s">
        <v>61</v>
      </c>
      <c r="C37" s="53" t="s">
        <v>62</v>
      </c>
      <c r="D37" s="60">
        <v>-6582</v>
      </c>
      <c r="E37" s="27"/>
      <c r="F37" s="27"/>
      <c r="G37" s="27"/>
      <c r="H37" s="27"/>
      <c r="I37" s="27"/>
      <c r="J37" s="28">
        <f t="shared" si="3"/>
        <v>-6582</v>
      </c>
      <c r="K37" s="9"/>
      <c r="L37" s="9"/>
    </row>
    <row r="38" spans="1:12" s="10" customFormat="1" ht="15" outlineLevel="2">
      <c r="A38" s="8"/>
      <c r="B38" s="53" t="s">
        <v>63</v>
      </c>
      <c r="C38" s="53" t="s">
        <v>64</v>
      </c>
      <c r="D38" s="60">
        <f>690</f>
        <v>690</v>
      </c>
      <c r="E38" s="27"/>
      <c r="F38" s="27"/>
      <c r="G38" s="27"/>
      <c r="H38" s="27"/>
      <c r="I38" s="27"/>
      <c r="J38" s="28">
        <f t="shared" si="3"/>
        <v>690</v>
      </c>
      <c r="K38" s="9"/>
      <c r="L38" s="9"/>
    </row>
    <row r="39" spans="1:18" s="10" customFormat="1" ht="15" outlineLevel="1">
      <c r="A39" s="11"/>
      <c r="B39" s="12"/>
      <c r="C39" s="52" t="s">
        <v>16</v>
      </c>
      <c r="D39" s="61">
        <f>SUM(D33:D38)+165</f>
        <v>-25000</v>
      </c>
      <c r="E39" s="14">
        <f aca="true" t="shared" si="4" ref="E39:I39">SUM(E33:E38)</f>
        <v>0</v>
      </c>
      <c r="F39" s="14">
        <f t="shared" si="4"/>
        <v>0</v>
      </c>
      <c r="G39" s="14">
        <f t="shared" si="4"/>
        <v>0</v>
      </c>
      <c r="H39" s="14">
        <f t="shared" si="4"/>
        <v>0</v>
      </c>
      <c r="I39" s="14">
        <f t="shared" si="4"/>
        <v>0</v>
      </c>
      <c r="J39" s="14">
        <f>SUM(J33:J38)+165</f>
        <v>-25000</v>
      </c>
      <c r="K39" s="9"/>
      <c r="L39" s="15"/>
      <c r="M39" s="16"/>
      <c r="N39" s="16"/>
      <c r="O39" s="16"/>
      <c r="P39" s="16"/>
      <c r="Q39" s="16"/>
      <c r="R39" s="16"/>
    </row>
    <row r="40" spans="1:18" s="10" customFormat="1" ht="15" outlineLevel="1">
      <c r="A40" s="29"/>
      <c r="B40" s="30"/>
      <c r="C40" s="31"/>
      <c r="D40" s="63"/>
      <c r="E40" s="27"/>
      <c r="F40" s="27"/>
      <c r="G40" s="27"/>
      <c r="H40" s="27"/>
      <c r="I40" s="36"/>
      <c r="J40" s="37"/>
      <c r="K40" s="9"/>
      <c r="L40" s="15"/>
      <c r="M40" s="16"/>
      <c r="N40" s="16"/>
      <c r="O40" s="16"/>
      <c r="P40" s="16"/>
      <c r="Q40" s="16"/>
      <c r="R40" s="16"/>
    </row>
    <row r="41" spans="1:18" s="10" customFormat="1" ht="15" outlineLevel="1" collapsed="1">
      <c r="A41" s="18" t="s">
        <v>6</v>
      </c>
      <c r="B41" s="12"/>
      <c r="C41" s="34"/>
      <c r="D41" s="59" t="s">
        <v>4</v>
      </c>
      <c r="E41" s="24" t="s">
        <v>3</v>
      </c>
      <c r="F41" s="24" t="s">
        <v>2</v>
      </c>
      <c r="G41" s="24" t="s">
        <v>1</v>
      </c>
      <c r="H41" s="24" t="s">
        <v>0</v>
      </c>
      <c r="I41" s="24" t="s">
        <v>20</v>
      </c>
      <c r="J41" s="35" t="s">
        <v>7</v>
      </c>
      <c r="K41" s="9"/>
      <c r="L41" s="15"/>
      <c r="M41" s="16"/>
      <c r="N41" s="16"/>
      <c r="O41" s="16"/>
      <c r="P41" s="16"/>
      <c r="Q41" s="16"/>
      <c r="R41" s="16"/>
    </row>
    <row r="42" spans="1:12" s="10" customFormat="1" ht="15" outlineLevel="2">
      <c r="A42" s="8"/>
      <c r="B42" s="53" t="s">
        <v>65</v>
      </c>
      <c r="C42" s="53" t="s">
        <v>66</v>
      </c>
      <c r="D42" s="64">
        <v>897</v>
      </c>
      <c r="E42" s="27"/>
      <c r="F42" s="27"/>
      <c r="G42" s="27"/>
      <c r="H42" s="27"/>
      <c r="I42" s="27"/>
      <c r="J42" s="28">
        <f aca="true" t="shared" si="5" ref="J42:J68">SUM(D42:I42)</f>
        <v>897</v>
      </c>
      <c r="K42" s="9"/>
      <c r="L42" s="9"/>
    </row>
    <row r="43" spans="1:12" s="10" customFormat="1" ht="15" outlineLevel="2">
      <c r="A43" s="8"/>
      <c r="B43" s="53" t="s">
        <v>67</v>
      </c>
      <c r="C43" s="53" t="s">
        <v>68</v>
      </c>
      <c r="D43" s="65">
        <v>265341</v>
      </c>
      <c r="E43" s="27"/>
      <c r="F43" s="27"/>
      <c r="G43" s="27"/>
      <c r="H43" s="27"/>
      <c r="I43" s="27"/>
      <c r="J43" s="28">
        <f t="shared" si="5"/>
        <v>265341</v>
      </c>
      <c r="K43" s="9"/>
      <c r="L43" s="9"/>
    </row>
    <row r="44" spans="1:12" s="10" customFormat="1" ht="15" outlineLevel="2">
      <c r="A44" s="8"/>
      <c r="B44" s="53" t="s">
        <v>69</v>
      </c>
      <c r="C44" s="53" t="s">
        <v>70</v>
      </c>
      <c r="D44" s="65">
        <v>10877</v>
      </c>
      <c r="E44" s="27"/>
      <c r="F44" s="27"/>
      <c r="G44" s="27"/>
      <c r="H44" s="27"/>
      <c r="I44" s="27"/>
      <c r="J44" s="28">
        <f t="shared" si="5"/>
        <v>10877</v>
      </c>
      <c r="K44" s="9"/>
      <c r="L44" s="9"/>
    </row>
    <row r="45" spans="1:12" s="10" customFormat="1" ht="15" outlineLevel="2">
      <c r="A45" s="8"/>
      <c r="B45" s="53" t="s">
        <v>71</v>
      </c>
      <c r="C45" s="53" t="s">
        <v>72</v>
      </c>
      <c r="D45" s="65">
        <v>898</v>
      </c>
      <c r="E45" s="27"/>
      <c r="F45" s="27"/>
      <c r="G45" s="27"/>
      <c r="H45" s="27"/>
      <c r="I45" s="27"/>
      <c r="J45" s="28">
        <f t="shared" si="5"/>
        <v>898</v>
      </c>
      <c r="K45" s="9"/>
      <c r="L45" s="9"/>
    </row>
    <row r="46" spans="1:12" s="10" customFormat="1" ht="15" outlineLevel="2">
      <c r="A46" s="8"/>
      <c r="B46" s="53" t="s">
        <v>73</v>
      </c>
      <c r="C46" s="53" t="s">
        <v>74</v>
      </c>
      <c r="D46" s="65">
        <v>-3065</v>
      </c>
      <c r="E46" s="27"/>
      <c r="F46" s="27"/>
      <c r="G46" s="27"/>
      <c r="H46" s="27"/>
      <c r="I46" s="27"/>
      <c r="J46" s="28">
        <f t="shared" si="5"/>
        <v>-3065</v>
      </c>
      <c r="K46" s="9"/>
      <c r="L46" s="9"/>
    </row>
    <row r="47" spans="1:12" s="10" customFormat="1" ht="15" outlineLevel="2">
      <c r="A47" s="8"/>
      <c r="B47" s="53" t="s">
        <v>75</v>
      </c>
      <c r="C47" s="53" t="s">
        <v>76</v>
      </c>
      <c r="D47" s="65">
        <v>14080</v>
      </c>
      <c r="E47" s="27"/>
      <c r="F47" s="27"/>
      <c r="G47" s="27"/>
      <c r="H47" s="27"/>
      <c r="I47" s="27"/>
      <c r="J47" s="28">
        <f t="shared" si="5"/>
        <v>14080</v>
      </c>
      <c r="K47" s="9"/>
      <c r="L47" s="9"/>
    </row>
    <row r="48" spans="1:12" s="10" customFormat="1" ht="15" outlineLevel="2">
      <c r="A48" s="8"/>
      <c r="B48" s="53" t="s">
        <v>77</v>
      </c>
      <c r="C48" s="53" t="s">
        <v>78</v>
      </c>
      <c r="D48" s="65">
        <v>-488477</v>
      </c>
      <c r="E48" s="27"/>
      <c r="F48" s="27"/>
      <c r="G48" s="27"/>
      <c r="H48" s="27"/>
      <c r="I48" s="27"/>
      <c r="J48" s="28">
        <f t="shared" si="5"/>
        <v>-488477</v>
      </c>
      <c r="K48" s="9"/>
      <c r="L48" s="9"/>
    </row>
    <row r="49" spans="1:12" s="10" customFormat="1" ht="15" outlineLevel="2">
      <c r="A49" s="8"/>
      <c r="B49" s="53" t="s">
        <v>79</v>
      </c>
      <c r="C49" s="53" t="s">
        <v>80</v>
      </c>
      <c r="D49" s="65">
        <f>178</f>
        <v>178</v>
      </c>
      <c r="E49" s="27"/>
      <c r="F49" s="27"/>
      <c r="G49" s="27"/>
      <c r="H49" s="27"/>
      <c r="I49" s="27"/>
      <c r="J49" s="28">
        <f t="shared" si="5"/>
        <v>178</v>
      </c>
      <c r="K49" s="9"/>
      <c r="L49" s="9"/>
    </row>
    <row r="50" spans="1:12" s="10" customFormat="1" ht="15" outlineLevel="2">
      <c r="A50" s="8"/>
      <c r="B50" s="53" t="s">
        <v>81</v>
      </c>
      <c r="C50" s="53" t="s">
        <v>82</v>
      </c>
      <c r="D50" s="65">
        <v>593580</v>
      </c>
      <c r="E50" s="27"/>
      <c r="F50" s="27"/>
      <c r="G50" s="27"/>
      <c r="H50" s="27"/>
      <c r="I50" s="27"/>
      <c r="J50" s="28">
        <f t="shared" si="5"/>
        <v>593580</v>
      </c>
      <c r="K50" s="9"/>
      <c r="L50" s="9"/>
    </row>
    <row r="51" spans="1:12" s="10" customFormat="1" ht="15" outlineLevel="2">
      <c r="A51" s="8"/>
      <c r="B51" s="53" t="s">
        <v>83</v>
      </c>
      <c r="C51" s="53" t="s">
        <v>84</v>
      </c>
      <c r="D51" s="65">
        <v>15000</v>
      </c>
      <c r="E51" s="27"/>
      <c r="F51" s="27"/>
      <c r="G51" s="27"/>
      <c r="H51" s="27"/>
      <c r="I51" s="27"/>
      <c r="J51" s="28">
        <f t="shared" si="5"/>
        <v>15000</v>
      </c>
      <c r="K51" s="9"/>
      <c r="L51" s="9"/>
    </row>
    <row r="52" spans="1:12" s="10" customFormat="1" ht="15" outlineLevel="2">
      <c r="A52" s="8"/>
      <c r="B52" s="53" t="s">
        <v>85</v>
      </c>
      <c r="C52" s="53" t="s">
        <v>86</v>
      </c>
      <c r="D52" s="65">
        <v>-4</v>
      </c>
      <c r="E52" s="27"/>
      <c r="F52" s="27"/>
      <c r="G52" s="27"/>
      <c r="H52" s="27"/>
      <c r="I52" s="27"/>
      <c r="J52" s="28">
        <f t="shared" si="5"/>
        <v>-4</v>
      </c>
      <c r="K52" s="9"/>
      <c r="L52" s="9"/>
    </row>
    <row r="53" spans="1:12" s="10" customFormat="1" ht="15" outlineLevel="2">
      <c r="A53" s="8"/>
      <c r="B53" s="53" t="s">
        <v>87</v>
      </c>
      <c r="C53" s="53" t="s">
        <v>88</v>
      </c>
      <c r="D53" s="65">
        <v>12150</v>
      </c>
      <c r="E53" s="27"/>
      <c r="F53" s="27"/>
      <c r="G53" s="27"/>
      <c r="H53" s="27"/>
      <c r="I53" s="27"/>
      <c r="J53" s="28">
        <f t="shared" si="5"/>
        <v>12150</v>
      </c>
      <c r="K53" s="9"/>
      <c r="L53" s="9"/>
    </row>
    <row r="54" spans="1:12" s="10" customFormat="1" ht="15" outlineLevel="2">
      <c r="A54" s="8"/>
      <c r="B54" s="53" t="s">
        <v>89</v>
      </c>
      <c r="C54" s="53" t="s">
        <v>90</v>
      </c>
      <c r="D54" s="65">
        <v>-17875</v>
      </c>
      <c r="E54" s="27"/>
      <c r="F54" s="27"/>
      <c r="G54" s="27"/>
      <c r="H54" s="27"/>
      <c r="I54" s="27"/>
      <c r="J54" s="28">
        <f t="shared" si="5"/>
        <v>-17875</v>
      </c>
      <c r="K54" s="9"/>
      <c r="L54" s="9"/>
    </row>
    <row r="55" spans="1:12" s="10" customFormat="1" ht="15" outlineLevel="2">
      <c r="A55" s="8"/>
      <c r="B55" s="53" t="s">
        <v>91</v>
      </c>
      <c r="C55" s="53" t="s">
        <v>92</v>
      </c>
      <c r="D55" s="65">
        <v>-9061</v>
      </c>
      <c r="E55" s="27"/>
      <c r="F55" s="27"/>
      <c r="G55" s="27"/>
      <c r="H55" s="27"/>
      <c r="I55" s="27"/>
      <c r="J55" s="28">
        <f t="shared" si="5"/>
        <v>-9061</v>
      </c>
      <c r="K55" s="9"/>
      <c r="L55" s="9"/>
    </row>
    <row r="56" spans="1:12" s="10" customFormat="1" ht="15" outlineLevel="2">
      <c r="A56" s="8"/>
      <c r="B56" s="53" t="s">
        <v>93</v>
      </c>
      <c r="C56" s="53" t="s">
        <v>94</v>
      </c>
      <c r="D56" s="65">
        <v>52</v>
      </c>
      <c r="E56" s="27"/>
      <c r="F56" s="27"/>
      <c r="G56" s="27"/>
      <c r="H56" s="27"/>
      <c r="I56" s="27"/>
      <c r="J56" s="28">
        <f t="shared" si="5"/>
        <v>52</v>
      </c>
      <c r="K56" s="9"/>
      <c r="L56" s="9"/>
    </row>
    <row r="57" spans="1:12" s="10" customFormat="1" ht="15" outlineLevel="2">
      <c r="A57" s="8"/>
      <c r="B57" s="53" t="s">
        <v>95</v>
      </c>
      <c r="C57" s="53" t="s">
        <v>96</v>
      </c>
      <c r="D57" s="65">
        <v>1034</v>
      </c>
      <c r="E57" s="27"/>
      <c r="F57" s="27"/>
      <c r="G57" s="27"/>
      <c r="H57" s="27"/>
      <c r="I57" s="27"/>
      <c r="J57" s="28">
        <f t="shared" si="5"/>
        <v>1034</v>
      </c>
      <c r="K57" s="9"/>
      <c r="L57" s="9"/>
    </row>
    <row r="58" spans="1:12" s="10" customFormat="1" ht="15" outlineLevel="2">
      <c r="A58" s="8"/>
      <c r="B58" s="53" t="s">
        <v>97</v>
      </c>
      <c r="C58" s="53" t="s">
        <v>98</v>
      </c>
      <c r="D58" s="65">
        <v>50000</v>
      </c>
      <c r="E58" s="27"/>
      <c r="F58" s="27"/>
      <c r="G58" s="27"/>
      <c r="H58" s="27"/>
      <c r="I58" s="27"/>
      <c r="J58" s="28">
        <f t="shared" si="5"/>
        <v>50000</v>
      </c>
      <c r="K58" s="9"/>
      <c r="L58" s="9"/>
    </row>
    <row r="59" spans="1:12" s="10" customFormat="1" ht="15" outlineLevel="2">
      <c r="A59" s="8"/>
      <c r="B59" s="53" t="s">
        <v>99</v>
      </c>
      <c r="C59" s="53" t="s">
        <v>100</v>
      </c>
      <c r="D59" s="65">
        <v>-13402</v>
      </c>
      <c r="E59" s="27"/>
      <c r="F59" s="27"/>
      <c r="G59" s="27"/>
      <c r="H59" s="27"/>
      <c r="I59" s="27"/>
      <c r="J59" s="28">
        <f t="shared" si="5"/>
        <v>-13402</v>
      </c>
      <c r="K59" s="9"/>
      <c r="L59" s="9"/>
    </row>
    <row r="60" spans="1:12" s="10" customFormat="1" ht="15" outlineLevel="2">
      <c r="A60" s="8"/>
      <c r="B60" s="53" t="s">
        <v>101</v>
      </c>
      <c r="C60" s="53" t="s">
        <v>102</v>
      </c>
      <c r="D60" s="65">
        <v>-170000</v>
      </c>
      <c r="E60" s="27"/>
      <c r="F60" s="27"/>
      <c r="G60" s="27"/>
      <c r="H60" s="27"/>
      <c r="I60" s="27"/>
      <c r="J60" s="28">
        <f t="shared" si="5"/>
        <v>-170000</v>
      </c>
      <c r="K60" s="9"/>
      <c r="L60" s="9"/>
    </row>
    <row r="61" spans="1:12" s="10" customFormat="1" ht="15" outlineLevel="2">
      <c r="A61" s="8"/>
      <c r="B61" s="53" t="s">
        <v>103</v>
      </c>
      <c r="C61" s="53" t="s">
        <v>104</v>
      </c>
      <c r="D61" s="65">
        <v>46</v>
      </c>
      <c r="E61" s="27"/>
      <c r="F61" s="27"/>
      <c r="G61" s="27"/>
      <c r="H61" s="27"/>
      <c r="I61" s="27"/>
      <c r="J61" s="28">
        <f t="shared" si="5"/>
        <v>46</v>
      </c>
      <c r="K61" s="9"/>
      <c r="L61" s="9"/>
    </row>
    <row r="62" spans="1:12" s="10" customFormat="1" ht="15" outlineLevel="2">
      <c r="A62" s="8"/>
      <c r="B62" s="53" t="s">
        <v>105</v>
      </c>
      <c r="C62" s="53" t="s">
        <v>106</v>
      </c>
      <c r="D62" s="65">
        <v>-35103</v>
      </c>
      <c r="E62" s="27"/>
      <c r="F62" s="27"/>
      <c r="G62" s="27"/>
      <c r="H62" s="27"/>
      <c r="I62" s="27"/>
      <c r="J62" s="28">
        <f t="shared" si="5"/>
        <v>-35103</v>
      </c>
      <c r="K62" s="9"/>
      <c r="L62" s="9"/>
    </row>
    <row r="63" spans="1:12" s="10" customFormat="1" ht="15" outlineLevel="2">
      <c r="A63" s="8"/>
      <c r="B63" s="53" t="s">
        <v>107</v>
      </c>
      <c r="C63" s="53" t="s">
        <v>108</v>
      </c>
      <c r="D63" s="65">
        <v>-10877</v>
      </c>
      <c r="E63" s="27"/>
      <c r="F63" s="27"/>
      <c r="G63" s="27"/>
      <c r="H63" s="27"/>
      <c r="I63" s="27"/>
      <c r="J63" s="28">
        <f t="shared" si="5"/>
        <v>-10877</v>
      </c>
      <c r="K63" s="9"/>
      <c r="L63" s="9"/>
    </row>
    <row r="64" spans="1:12" s="10" customFormat="1" ht="15" outlineLevel="2">
      <c r="A64" s="8"/>
      <c r="B64" s="53" t="s">
        <v>109</v>
      </c>
      <c r="C64" s="53" t="s">
        <v>110</v>
      </c>
      <c r="D64" s="65">
        <v>-80000</v>
      </c>
      <c r="E64" s="27"/>
      <c r="F64" s="27"/>
      <c r="G64" s="27"/>
      <c r="H64" s="27"/>
      <c r="I64" s="27"/>
      <c r="J64" s="28">
        <f t="shared" si="5"/>
        <v>-80000</v>
      </c>
      <c r="K64" s="9"/>
      <c r="L64" s="9"/>
    </row>
    <row r="65" spans="1:12" s="10" customFormat="1" ht="15" outlineLevel="2">
      <c r="A65" s="8"/>
      <c r="B65" s="53" t="s">
        <v>111</v>
      </c>
      <c r="C65" s="53" t="s">
        <v>112</v>
      </c>
      <c r="D65" s="65">
        <v>-929</v>
      </c>
      <c r="E65" s="27"/>
      <c r="F65" s="27"/>
      <c r="G65" s="27"/>
      <c r="H65" s="27"/>
      <c r="I65" s="27"/>
      <c r="J65" s="28">
        <f t="shared" si="5"/>
        <v>-929</v>
      </c>
      <c r="K65" s="9"/>
      <c r="L65" s="9"/>
    </row>
    <row r="66" spans="1:12" s="10" customFormat="1" ht="15" outlineLevel="2">
      <c r="A66" s="8"/>
      <c r="B66" s="53" t="s">
        <v>113</v>
      </c>
      <c r="C66" s="53" t="s">
        <v>114</v>
      </c>
      <c r="D66" s="65">
        <v>130000</v>
      </c>
      <c r="E66" s="27"/>
      <c r="F66" s="27"/>
      <c r="G66" s="27"/>
      <c r="H66" s="27"/>
      <c r="I66" s="27"/>
      <c r="J66" s="28">
        <f t="shared" si="5"/>
        <v>130000</v>
      </c>
      <c r="K66" s="9"/>
      <c r="L66" s="9"/>
    </row>
    <row r="67" spans="1:12" s="10" customFormat="1" ht="15" outlineLevel="2">
      <c r="A67" s="8"/>
      <c r="B67" s="53" t="s">
        <v>115</v>
      </c>
      <c r="C67" s="53" t="s">
        <v>116</v>
      </c>
      <c r="D67" s="65">
        <v>-127330</v>
      </c>
      <c r="E67" s="27"/>
      <c r="F67" s="27"/>
      <c r="G67" s="27"/>
      <c r="H67" s="27"/>
      <c r="I67" s="27"/>
      <c r="J67" s="28">
        <f t="shared" si="5"/>
        <v>-127330</v>
      </c>
      <c r="K67" s="9"/>
      <c r="L67" s="9"/>
    </row>
    <row r="68" spans="1:12" s="10" customFormat="1" ht="15" outlineLevel="2">
      <c r="A68" s="8"/>
      <c r="B68" s="53" t="s">
        <v>117</v>
      </c>
      <c r="C68" s="53" t="s">
        <v>118</v>
      </c>
      <c r="D68" s="65">
        <f>975000</f>
        <v>975000</v>
      </c>
      <c r="E68" s="27"/>
      <c r="F68" s="27"/>
      <c r="G68" s="27"/>
      <c r="H68" s="27"/>
      <c r="I68" s="27"/>
      <c r="J68" s="28">
        <f t="shared" si="5"/>
        <v>975000</v>
      </c>
      <c r="K68" s="9"/>
      <c r="L68" s="9"/>
    </row>
    <row r="69" spans="1:18" s="10" customFormat="1" ht="15" outlineLevel="1">
      <c r="A69" s="11"/>
      <c r="B69" s="12"/>
      <c r="C69" s="13" t="s">
        <v>19</v>
      </c>
      <c r="D69" s="61">
        <f>SUM(D42:D68)-10</f>
        <v>1113000</v>
      </c>
      <c r="E69" s="14">
        <f aca="true" t="shared" si="6" ref="E69:I69">SUM(E42:E68)</f>
        <v>0</v>
      </c>
      <c r="F69" s="14">
        <f t="shared" si="6"/>
        <v>0</v>
      </c>
      <c r="G69" s="14">
        <f t="shared" si="6"/>
        <v>0</v>
      </c>
      <c r="H69" s="14">
        <f t="shared" si="6"/>
        <v>0</v>
      </c>
      <c r="I69" s="14">
        <f t="shared" si="6"/>
        <v>0</v>
      </c>
      <c r="J69" s="14">
        <f>SUM(J42:J68)-10</f>
        <v>1113000</v>
      </c>
      <c r="K69" s="9"/>
      <c r="L69" s="15"/>
      <c r="M69" s="16"/>
      <c r="N69" s="16"/>
      <c r="O69" s="16"/>
      <c r="P69" s="16"/>
      <c r="Q69" s="16"/>
      <c r="R69" s="16"/>
    </row>
    <row r="70" spans="1:18" s="10" customFormat="1" ht="15" outlineLevel="1">
      <c r="A70" s="11"/>
      <c r="B70" s="12"/>
      <c r="C70" s="13"/>
      <c r="D70" s="61"/>
      <c r="E70" s="14"/>
      <c r="F70" s="14"/>
      <c r="G70" s="14"/>
      <c r="H70" s="14"/>
      <c r="I70" s="14"/>
      <c r="J70" s="14"/>
      <c r="K70" s="9"/>
      <c r="L70" s="15"/>
      <c r="M70" s="16"/>
      <c r="N70" s="16"/>
      <c r="O70" s="16"/>
      <c r="P70" s="16"/>
      <c r="Q70" s="16"/>
      <c r="R70" s="16"/>
    </row>
    <row r="71" spans="1:18" s="10" customFormat="1" ht="15">
      <c r="A71" s="18" t="s">
        <v>119</v>
      </c>
      <c r="B71" s="12"/>
      <c r="C71" s="34"/>
      <c r="D71" s="59" t="s">
        <v>4</v>
      </c>
      <c r="E71" s="24" t="s">
        <v>3</v>
      </c>
      <c r="F71" s="24" t="s">
        <v>2</v>
      </c>
      <c r="G71" s="24" t="s">
        <v>1</v>
      </c>
      <c r="H71" s="24" t="s">
        <v>0</v>
      </c>
      <c r="I71" s="24" t="s">
        <v>20</v>
      </c>
      <c r="J71" s="35" t="s">
        <v>7</v>
      </c>
      <c r="K71" s="9"/>
      <c r="L71" s="15"/>
      <c r="M71" s="16"/>
      <c r="N71" s="16"/>
      <c r="O71" s="16"/>
      <c r="P71" s="16"/>
      <c r="Q71" s="16"/>
      <c r="R71" s="16"/>
    </row>
    <row r="72" spans="1:18" s="10" customFormat="1" ht="15">
      <c r="A72" s="49"/>
      <c r="B72" s="53" t="s">
        <v>120</v>
      </c>
      <c r="C72" s="53" t="s">
        <v>121</v>
      </c>
      <c r="D72" s="65">
        <f>4974</f>
        <v>4974</v>
      </c>
      <c r="E72" s="50"/>
      <c r="F72" s="50"/>
      <c r="G72" s="50"/>
      <c r="H72" s="50"/>
      <c r="I72" s="50"/>
      <c r="J72" s="47">
        <f>SUM(D72:I72)</f>
        <v>4974</v>
      </c>
      <c r="K72" s="9"/>
      <c r="L72" s="15"/>
      <c r="M72" s="16"/>
      <c r="N72" s="16"/>
      <c r="O72" s="16"/>
      <c r="P72" s="16"/>
      <c r="Q72" s="16"/>
      <c r="R72" s="16"/>
    </row>
    <row r="73" spans="1:12" s="10" customFormat="1" ht="15">
      <c r="A73" s="8"/>
      <c r="B73" s="53" t="s">
        <v>122</v>
      </c>
      <c r="C73" s="53" t="s">
        <v>123</v>
      </c>
      <c r="D73" s="65">
        <v>-1197</v>
      </c>
      <c r="E73" s="27"/>
      <c r="F73" s="27"/>
      <c r="G73" s="27"/>
      <c r="H73" s="27"/>
      <c r="I73" s="48"/>
      <c r="J73" s="47">
        <f>SUM(D73:I73)</f>
        <v>-1197</v>
      </c>
      <c r="K73" s="9"/>
      <c r="L73" s="9"/>
    </row>
    <row r="74" spans="1:18" s="10" customFormat="1" ht="15">
      <c r="A74" s="11"/>
      <c r="B74" s="12"/>
      <c r="C74" s="13" t="s">
        <v>176</v>
      </c>
      <c r="D74" s="61">
        <f>SUM(D72:D73)+223</f>
        <v>4000</v>
      </c>
      <c r="E74" s="14">
        <f aca="true" t="shared" si="7" ref="E74:I74">SUM(E72:E73)</f>
        <v>0</v>
      </c>
      <c r="F74" s="14">
        <f t="shared" si="7"/>
        <v>0</v>
      </c>
      <c r="G74" s="14">
        <f t="shared" si="7"/>
        <v>0</v>
      </c>
      <c r="H74" s="14">
        <f t="shared" si="7"/>
        <v>0</v>
      </c>
      <c r="I74" s="14">
        <f t="shared" si="7"/>
        <v>0</v>
      </c>
      <c r="J74" s="14">
        <f>SUM(J72:J73)+223</f>
        <v>4000</v>
      </c>
      <c r="K74" s="9"/>
      <c r="L74" s="15"/>
      <c r="M74" s="16"/>
      <c r="N74" s="16"/>
      <c r="O74" s="16"/>
      <c r="P74" s="16"/>
      <c r="Q74" s="16"/>
      <c r="R74" s="16"/>
    </row>
    <row r="75" spans="1:18" s="10" customFormat="1" ht="15">
      <c r="A75" s="29"/>
      <c r="B75" s="30"/>
      <c r="C75" s="31"/>
      <c r="D75" s="63"/>
      <c r="E75" s="27"/>
      <c r="F75" s="27"/>
      <c r="G75" s="27"/>
      <c r="H75" s="27"/>
      <c r="I75" s="36"/>
      <c r="J75" s="32"/>
      <c r="K75" s="9"/>
      <c r="L75" s="15"/>
      <c r="M75" s="16"/>
      <c r="N75" s="16"/>
      <c r="O75" s="16"/>
      <c r="P75" s="16"/>
      <c r="Q75" s="16"/>
      <c r="R75" s="16"/>
    </row>
    <row r="76" spans="1:18" s="10" customFormat="1" ht="15">
      <c r="A76" s="18" t="s">
        <v>124</v>
      </c>
      <c r="B76" s="12"/>
      <c r="C76" s="34"/>
      <c r="D76" s="59" t="s">
        <v>4</v>
      </c>
      <c r="E76" s="24" t="s">
        <v>3</v>
      </c>
      <c r="F76" s="24" t="s">
        <v>2</v>
      </c>
      <c r="G76" s="24" t="s">
        <v>1</v>
      </c>
      <c r="H76" s="24" t="s">
        <v>0</v>
      </c>
      <c r="I76" s="24" t="s">
        <v>20</v>
      </c>
      <c r="J76" s="35" t="s">
        <v>7</v>
      </c>
      <c r="K76" s="9"/>
      <c r="L76" s="15"/>
      <c r="M76" s="16"/>
      <c r="N76" s="16"/>
      <c r="O76" s="16"/>
      <c r="P76" s="16"/>
      <c r="Q76" s="16"/>
      <c r="R76" s="16"/>
    </row>
    <row r="77" spans="1:18" s="10" customFormat="1" ht="15">
      <c r="A77" s="49"/>
      <c r="B77" s="53" t="s">
        <v>125</v>
      </c>
      <c r="C77" s="53" t="s">
        <v>126</v>
      </c>
      <c r="D77" s="60">
        <v>-12774</v>
      </c>
      <c r="E77" s="50"/>
      <c r="F77" s="50"/>
      <c r="G77" s="50"/>
      <c r="H77" s="50"/>
      <c r="I77" s="50"/>
      <c r="J77" s="51">
        <f>D77</f>
        <v>-12774</v>
      </c>
      <c r="K77" s="9"/>
      <c r="L77" s="15"/>
      <c r="M77" s="16"/>
      <c r="N77" s="16"/>
      <c r="O77" s="16"/>
      <c r="P77" s="16"/>
      <c r="Q77" s="16"/>
      <c r="R77" s="16"/>
    </row>
    <row r="78" spans="1:18" s="10" customFormat="1" ht="15">
      <c r="A78" s="49"/>
      <c r="B78" s="53" t="s">
        <v>127</v>
      </c>
      <c r="C78" s="53" t="s">
        <v>128</v>
      </c>
      <c r="D78" s="60">
        <v>-62816</v>
      </c>
      <c r="E78" s="50"/>
      <c r="F78" s="50"/>
      <c r="G78" s="50"/>
      <c r="H78" s="50"/>
      <c r="I78" s="50"/>
      <c r="J78" s="51">
        <f aca="true" t="shared" si="8" ref="J78:J102">D78</f>
        <v>-62816</v>
      </c>
      <c r="K78" s="9"/>
      <c r="L78" s="15"/>
      <c r="M78" s="16"/>
      <c r="N78" s="16"/>
      <c r="O78" s="16"/>
      <c r="P78" s="16"/>
      <c r="Q78" s="16"/>
      <c r="R78" s="16"/>
    </row>
    <row r="79" spans="1:18" s="10" customFormat="1" ht="15">
      <c r="A79" s="49"/>
      <c r="B79" s="53" t="s">
        <v>129</v>
      </c>
      <c r="C79" s="53" t="s">
        <v>130</v>
      </c>
      <c r="D79" s="60">
        <v>-70229</v>
      </c>
      <c r="E79" s="50"/>
      <c r="F79" s="50"/>
      <c r="G79" s="50"/>
      <c r="H79" s="50"/>
      <c r="I79" s="50"/>
      <c r="J79" s="51">
        <f t="shared" si="8"/>
        <v>-70229</v>
      </c>
      <c r="K79" s="9"/>
      <c r="L79" s="15"/>
      <c r="M79" s="16"/>
      <c r="N79" s="16"/>
      <c r="O79" s="16"/>
      <c r="P79" s="16"/>
      <c r="Q79" s="16"/>
      <c r="R79" s="16"/>
    </row>
    <row r="80" spans="1:18" s="10" customFormat="1" ht="15">
      <c r="A80" s="49"/>
      <c r="B80" s="53" t="s">
        <v>131</v>
      </c>
      <c r="C80" s="53" t="s">
        <v>132</v>
      </c>
      <c r="D80" s="60">
        <v>-99279</v>
      </c>
      <c r="E80" s="50"/>
      <c r="F80" s="50"/>
      <c r="G80" s="50"/>
      <c r="H80" s="50"/>
      <c r="I80" s="50"/>
      <c r="J80" s="51">
        <f t="shared" si="8"/>
        <v>-99279</v>
      </c>
      <c r="K80" s="9"/>
      <c r="L80" s="15"/>
      <c r="M80" s="16"/>
      <c r="N80" s="16"/>
      <c r="O80" s="16"/>
      <c r="P80" s="16"/>
      <c r="Q80" s="16"/>
      <c r="R80" s="16"/>
    </row>
    <row r="81" spans="1:18" s="10" customFormat="1" ht="15">
      <c r="A81" s="49"/>
      <c r="B81" s="53" t="s">
        <v>133</v>
      </c>
      <c r="C81" s="53" t="s">
        <v>134</v>
      </c>
      <c r="D81" s="60">
        <v>-78343</v>
      </c>
      <c r="E81" s="50"/>
      <c r="F81" s="50"/>
      <c r="G81" s="50"/>
      <c r="H81" s="50"/>
      <c r="I81" s="50"/>
      <c r="J81" s="51">
        <f t="shared" si="8"/>
        <v>-78343</v>
      </c>
      <c r="K81" s="9"/>
      <c r="L81" s="15"/>
      <c r="M81" s="16"/>
      <c r="N81" s="16"/>
      <c r="O81" s="16"/>
      <c r="P81" s="16"/>
      <c r="Q81" s="16"/>
      <c r="R81" s="16"/>
    </row>
    <row r="82" spans="1:18" s="10" customFormat="1" ht="15">
      <c r="A82" s="49"/>
      <c r="B82" s="53" t="s">
        <v>135</v>
      </c>
      <c r="C82" s="53" t="s">
        <v>136</v>
      </c>
      <c r="D82" s="60">
        <v>-41087</v>
      </c>
      <c r="E82" s="50"/>
      <c r="F82" s="50"/>
      <c r="G82" s="50"/>
      <c r="H82" s="50"/>
      <c r="I82" s="50"/>
      <c r="J82" s="51">
        <f t="shared" si="8"/>
        <v>-41087</v>
      </c>
      <c r="K82" s="9"/>
      <c r="L82" s="15"/>
      <c r="M82" s="16"/>
      <c r="N82" s="16"/>
      <c r="O82" s="16"/>
      <c r="P82" s="16"/>
      <c r="Q82" s="16"/>
      <c r="R82" s="16"/>
    </row>
    <row r="83" spans="1:18" s="10" customFormat="1" ht="15">
      <c r="A83" s="49"/>
      <c r="B83" s="53" t="s">
        <v>137</v>
      </c>
      <c r="C83" s="53" t="s">
        <v>138</v>
      </c>
      <c r="D83" s="60">
        <v>-172796</v>
      </c>
      <c r="E83" s="50"/>
      <c r="F83" s="50"/>
      <c r="G83" s="50"/>
      <c r="H83" s="50"/>
      <c r="I83" s="50"/>
      <c r="J83" s="51">
        <f t="shared" si="8"/>
        <v>-172796</v>
      </c>
      <c r="K83" s="9"/>
      <c r="L83" s="15"/>
      <c r="M83" s="16"/>
      <c r="N83" s="16"/>
      <c r="O83" s="16"/>
      <c r="P83" s="16"/>
      <c r="Q83" s="16"/>
      <c r="R83" s="16"/>
    </row>
    <row r="84" spans="1:18" s="10" customFormat="1" ht="15">
      <c r="A84" s="49"/>
      <c r="B84" s="53" t="s">
        <v>139</v>
      </c>
      <c r="C84" s="53" t="s">
        <v>140</v>
      </c>
      <c r="D84" s="60">
        <v>-7926</v>
      </c>
      <c r="E84" s="50"/>
      <c r="F84" s="50"/>
      <c r="G84" s="50"/>
      <c r="H84" s="50"/>
      <c r="I84" s="50"/>
      <c r="J84" s="51">
        <f t="shared" si="8"/>
        <v>-7926</v>
      </c>
      <c r="K84" s="9"/>
      <c r="L84" s="15"/>
      <c r="M84" s="16"/>
      <c r="N84" s="16"/>
      <c r="O84" s="16"/>
      <c r="P84" s="16"/>
      <c r="Q84" s="16"/>
      <c r="R84" s="16"/>
    </row>
    <row r="85" spans="1:18" s="10" customFormat="1" ht="15">
      <c r="A85" s="49"/>
      <c r="B85" s="53" t="s">
        <v>141</v>
      </c>
      <c r="C85" s="53" t="s">
        <v>142</v>
      </c>
      <c r="D85" s="60">
        <v>-62671</v>
      </c>
      <c r="E85" s="50"/>
      <c r="F85" s="50"/>
      <c r="G85" s="50"/>
      <c r="H85" s="50"/>
      <c r="I85" s="50"/>
      <c r="J85" s="51">
        <f t="shared" si="8"/>
        <v>-62671</v>
      </c>
      <c r="K85" s="9"/>
      <c r="L85" s="15"/>
      <c r="M85" s="16"/>
      <c r="N85" s="16"/>
      <c r="O85" s="16"/>
      <c r="P85" s="16"/>
      <c r="Q85" s="16"/>
      <c r="R85" s="16"/>
    </row>
    <row r="86" spans="1:18" s="10" customFormat="1" ht="15">
      <c r="A86" s="49"/>
      <c r="B86" s="53" t="s">
        <v>143</v>
      </c>
      <c r="C86" s="53" t="s">
        <v>144</v>
      </c>
      <c r="D86" s="60">
        <v>-41865</v>
      </c>
      <c r="E86" s="50"/>
      <c r="F86" s="50"/>
      <c r="G86" s="50"/>
      <c r="H86" s="50"/>
      <c r="I86" s="50"/>
      <c r="J86" s="51">
        <f t="shared" si="8"/>
        <v>-41865</v>
      </c>
      <c r="K86" s="9"/>
      <c r="L86" s="15"/>
      <c r="M86" s="16"/>
      <c r="N86" s="16"/>
      <c r="O86" s="16"/>
      <c r="P86" s="16"/>
      <c r="Q86" s="16"/>
      <c r="R86" s="16"/>
    </row>
    <row r="87" spans="1:18" s="10" customFormat="1" ht="15">
      <c r="A87" s="49"/>
      <c r="B87" s="53" t="s">
        <v>145</v>
      </c>
      <c r="C87" s="53" t="s">
        <v>146</v>
      </c>
      <c r="D87" s="60">
        <v>-23622</v>
      </c>
      <c r="E87" s="50"/>
      <c r="F87" s="50"/>
      <c r="G87" s="50"/>
      <c r="H87" s="50"/>
      <c r="I87" s="50"/>
      <c r="J87" s="51">
        <f t="shared" si="8"/>
        <v>-23622</v>
      </c>
      <c r="K87" s="9"/>
      <c r="L87" s="15"/>
      <c r="M87" s="16"/>
      <c r="N87" s="16"/>
      <c r="O87" s="16"/>
      <c r="P87" s="16"/>
      <c r="Q87" s="16"/>
      <c r="R87" s="16"/>
    </row>
    <row r="88" spans="1:18" s="10" customFormat="1" ht="15">
      <c r="A88" s="49"/>
      <c r="B88" s="53" t="s">
        <v>147</v>
      </c>
      <c r="C88" s="53" t="s">
        <v>148</v>
      </c>
      <c r="D88" s="60">
        <v>-2516</v>
      </c>
      <c r="E88" s="50"/>
      <c r="F88" s="50"/>
      <c r="G88" s="50"/>
      <c r="H88" s="50"/>
      <c r="I88" s="50"/>
      <c r="J88" s="51">
        <f t="shared" si="8"/>
        <v>-2516</v>
      </c>
      <c r="K88" s="9"/>
      <c r="L88" s="15"/>
      <c r="M88" s="16"/>
      <c r="N88" s="16"/>
      <c r="O88" s="16"/>
      <c r="P88" s="16"/>
      <c r="Q88" s="16"/>
      <c r="R88" s="16"/>
    </row>
    <row r="89" spans="1:18" s="10" customFormat="1" ht="15">
      <c r="A89" s="49"/>
      <c r="B89" s="53" t="s">
        <v>149</v>
      </c>
      <c r="C89" s="53" t="s">
        <v>150</v>
      </c>
      <c r="D89" s="60">
        <v>-150000</v>
      </c>
      <c r="E89" s="50"/>
      <c r="F89" s="50"/>
      <c r="G89" s="50"/>
      <c r="H89" s="50"/>
      <c r="I89" s="50"/>
      <c r="J89" s="51">
        <f t="shared" si="8"/>
        <v>-150000</v>
      </c>
      <c r="K89" s="9"/>
      <c r="L89" s="15"/>
      <c r="M89" s="16"/>
      <c r="N89" s="16"/>
      <c r="O89" s="16"/>
      <c r="P89" s="16"/>
      <c r="Q89" s="16"/>
      <c r="R89" s="16"/>
    </row>
    <row r="90" spans="1:18" s="10" customFormat="1" ht="15">
      <c r="A90" s="49"/>
      <c r="B90" s="53" t="s">
        <v>151</v>
      </c>
      <c r="C90" s="53" t="s">
        <v>152</v>
      </c>
      <c r="D90" s="60">
        <v>-50000</v>
      </c>
      <c r="E90" s="50"/>
      <c r="F90" s="50"/>
      <c r="G90" s="50"/>
      <c r="H90" s="50"/>
      <c r="I90" s="50"/>
      <c r="J90" s="51">
        <f t="shared" si="8"/>
        <v>-50000</v>
      </c>
      <c r="K90" s="9"/>
      <c r="L90" s="15"/>
      <c r="M90" s="16"/>
      <c r="N90" s="16"/>
      <c r="O90" s="16"/>
      <c r="P90" s="16"/>
      <c r="Q90" s="16"/>
      <c r="R90" s="16"/>
    </row>
    <row r="91" spans="1:18" s="10" customFormat="1" ht="15">
      <c r="A91" s="49"/>
      <c r="B91" s="53" t="s">
        <v>153</v>
      </c>
      <c r="C91" s="53" t="s">
        <v>154</v>
      </c>
      <c r="D91" s="60">
        <v>-4613</v>
      </c>
      <c r="E91" s="50"/>
      <c r="F91" s="50"/>
      <c r="G91" s="50"/>
      <c r="H91" s="50"/>
      <c r="I91" s="50"/>
      <c r="J91" s="51">
        <f t="shared" si="8"/>
        <v>-4613</v>
      </c>
      <c r="K91" s="9"/>
      <c r="L91" s="15"/>
      <c r="M91" s="16"/>
      <c r="N91" s="16"/>
      <c r="O91" s="16"/>
      <c r="P91" s="16"/>
      <c r="Q91" s="16"/>
      <c r="R91" s="16"/>
    </row>
    <row r="92" spans="1:18" s="10" customFormat="1" ht="15">
      <c r="A92" s="49"/>
      <c r="B92" s="70" t="s">
        <v>180</v>
      </c>
      <c r="C92" s="10" t="s">
        <v>179</v>
      </c>
      <c r="D92" s="69">
        <v>-104319</v>
      </c>
      <c r="E92" s="50"/>
      <c r="F92" s="50"/>
      <c r="G92" s="50"/>
      <c r="H92" s="50"/>
      <c r="I92" s="50"/>
      <c r="J92" s="51">
        <f t="shared" si="8"/>
        <v>-104319</v>
      </c>
      <c r="K92" s="9"/>
      <c r="L92" s="15"/>
      <c r="M92" s="16"/>
      <c r="N92" s="16"/>
      <c r="O92" s="16"/>
      <c r="P92" s="16"/>
      <c r="Q92" s="16"/>
      <c r="R92" s="16"/>
    </row>
    <row r="93" spans="1:18" s="10" customFormat="1" ht="15">
      <c r="A93" s="49"/>
      <c r="B93" s="10" t="s">
        <v>155</v>
      </c>
      <c r="C93" s="10" t="s">
        <v>156</v>
      </c>
      <c r="D93" s="69">
        <v>104319</v>
      </c>
      <c r="E93" s="50"/>
      <c r="F93" s="50"/>
      <c r="G93" s="50"/>
      <c r="H93" s="50"/>
      <c r="I93" s="50"/>
      <c r="J93" s="51">
        <f t="shared" si="8"/>
        <v>104319</v>
      </c>
      <c r="K93" s="9"/>
      <c r="L93" s="15"/>
      <c r="M93" s="16"/>
      <c r="N93" s="16"/>
      <c r="O93" s="16"/>
      <c r="P93" s="16"/>
      <c r="Q93" s="16"/>
      <c r="R93" s="16"/>
    </row>
    <row r="94" spans="1:18" s="10" customFormat="1" ht="15">
      <c r="A94" s="49"/>
      <c r="B94" s="53" t="s">
        <v>157</v>
      </c>
      <c r="C94" s="53" t="s">
        <v>158</v>
      </c>
      <c r="D94" s="60">
        <v>-105000</v>
      </c>
      <c r="E94" s="50"/>
      <c r="F94" s="50"/>
      <c r="G94" s="50"/>
      <c r="H94" s="50"/>
      <c r="I94" s="50"/>
      <c r="J94" s="51">
        <f t="shared" si="8"/>
        <v>-105000</v>
      </c>
      <c r="K94" s="9"/>
      <c r="L94" s="15"/>
      <c r="M94" s="16"/>
      <c r="N94" s="16"/>
      <c r="O94" s="16"/>
      <c r="P94" s="16"/>
      <c r="Q94" s="16"/>
      <c r="R94" s="16"/>
    </row>
    <row r="95" spans="1:18" s="10" customFormat="1" ht="15">
      <c r="A95" s="49"/>
      <c r="B95" s="53" t="s">
        <v>159</v>
      </c>
      <c r="C95" s="53" t="s">
        <v>160</v>
      </c>
      <c r="D95" s="60">
        <v>-25000</v>
      </c>
      <c r="E95" s="50"/>
      <c r="F95" s="50"/>
      <c r="G95" s="50"/>
      <c r="H95" s="50"/>
      <c r="I95" s="50"/>
      <c r="J95" s="51">
        <f t="shared" si="8"/>
        <v>-25000</v>
      </c>
      <c r="K95" s="9"/>
      <c r="L95" s="15"/>
      <c r="M95" s="16"/>
      <c r="N95" s="16"/>
      <c r="O95" s="16"/>
      <c r="P95" s="16"/>
      <c r="Q95" s="16"/>
      <c r="R95" s="16"/>
    </row>
    <row r="96" spans="1:18" s="10" customFormat="1" ht="15">
      <c r="A96" s="49"/>
      <c r="B96" s="53" t="s">
        <v>161</v>
      </c>
      <c r="C96" s="53" t="s">
        <v>162</v>
      </c>
      <c r="D96" s="60">
        <v>356494</v>
      </c>
      <c r="E96" s="50"/>
      <c r="F96" s="50"/>
      <c r="G96" s="50"/>
      <c r="H96" s="50"/>
      <c r="I96" s="50"/>
      <c r="J96" s="51">
        <f t="shared" si="8"/>
        <v>356494</v>
      </c>
      <c r="K96" s="9"/>
      <c r="L96" s="15"/>
      <c r="M96" s="16"/>
      <c r="N96" s="16"/>
      <c r="O96" s="16"/>
      <c r="P96" s="16"/>
      <c r="Q96" s="16"/>
      <c r="R96" s="16"/>
    </row>
    <row r="97" spans="1:18" s="10" customFormat="1" ht="15">
      <c r="A97" s="49"/>
      <c r="B97" s="53" t="s">
        <v>163</v>
      </c>
      <c r="C97" s="53" t="s">
        <v>164</v>
      </c>
      <c r="D97" s="60">
        <v>400000</v>
      </c>
      <c r="E97" s="50"/>
      <c r="F97" s="50"/>
      <c r="G97" s="50"/>
      <c r="H97" s="50"/>
      <c r="I97" s="50"/>
      <c r="J97" s="51">
        <f t="shared" si="8"/>
        <v>400000</v>
      </c>
      <c r="K97" s="9"/>
      <c r="L97" s="15"/>
      <c r="M97" s="16"/>
      <c r="N97" s="16"/>
      <c r="O97" s="16"/>
      <c r="P97" s="16"/>
      <c r="Q97" s="16"/>
      <c r="R97" s="16"/>
    </row>
    <row r="98" spans="1:18" s="10" customFormat="1" ht="15">
      <c r="A98" s="49"/>
      <c r="B98" s="53" t="s">
        <v>165</v>
      </c>
      <c r="C98" s="53" t="s">
        <v>166</v>
      </c>
      <c r="D98" s="60">
        <v>184300</v>
      </c>
      <c r="E98" s="50"/>
      <c r="F98" s="50"/>
      <c r="G98" s="50"/>
      <c r="H98" s="50"/>
      <c r="I98" s="50"/>
      <c r="J98" s="51">
        <f t="shared" si="8"/>
        <v>184300</v>
      </c>
      <c r="K98" s="9"/>
      <c r="L98" s="15"/>
      <c r="M98" s="16"/>
      <c r="N98" s="16"/>
      <c r="O98" s="16"/>
      <c r="P98" s="16"/>
      <c r="Q98" s="16"/>
      <c r="R98" s="16"/>
    </row>
    <row r="99" spans="1:18" s="10" customFormat="1" ht="15">
      <c r="A99" s="49"/>
      <c r="B99" s="53" t="s">
        <v>167</v>
      </c>
      <c r="C99" s="53" t="s">
        <v>168</v>
      </c>
      <c r="D99" s="60">
        <f>135188-28188</f>
        <v>107000</v>
      </c>
      <c r="E99" s="50"/>
      <c r="F99" s="50"/>
      <c r="G99" s="50"/>
      <c r="H99" s="50"/>
      <c r="I99" s="50"/>
      <c r="J99" s="51">
        <f t="shared" si="8"/>
        <v>107000</v>
      </c>
      <c r="K99" s="9"/>
      <c r="L99" s="15"/>
      <c r="M99" s="16"/>
      <c r="N99" s="16"/>
      <c r="O99" s="16"/>
      <c r="P99" s="16"/>
      <c r="Q99" s="16"/>
      <c r="R99" s="16"/>
    </row>
    <row r="100" spans="1:18" s="10" customFormat="1" ht="15">
      <c r="A100" s="49"/>
      <c r="B100" s="53" t="s">
        <v>169</v>
      </c>
      <c r="C100" s="53" t="s">
        <v>170</v>
      </c>
      <c r="D100" s="60">
        <v>111272</v>
      </c>
      <c r="E100" s="50"/>
      <c r="F100" s="50"/>
      <c r="G100" s="50"/>
      <c r="H100" s="50"/>
      <c r="I100" s="50"/>
      <c r="J100" s="51">
        <f t="shared" si="8"/>
        <v>111272</v>
      </c>
      <c r="K100" s="9"/>
      <c r="L100" s="15"/>
      <c r="M100" s="16"/>
      <c r="N100" s="16"/>
      <c r="O100" s="16"/>
      <c r="P100" s="16"/>
      <c r="Q100" s="16"/>
      <c r="R100" s="16"/>
    </row>
    <row r="101" spans="1:18" s="10" customFormat="1" ht="15">
      <c r="A101" s="49"/>
      <c r="B101" s="53" t="s">
        <v>171</v>
      </c>
      <c r="C101" s="53" t="s">
        <v>172</v>
      </c>
      <c r="D101" s="60">
        <f>15708</f>
        <v>15708</v>
      </c>
      <c r="E101" s="50"/>
      <c r="F101" s="50"/>
      <c r="G101" s="50"/>
      <c r="H101" s="50"/>
      <c r="I101" s="50"/>
      <c r="J101" s="51">
        <f t="shared" si="8"/>
        <v>15708</v>
      </c>
      <c r="K101" s="9"/>
      <c r="L101" s="15"/>
      <c r="M101" s="16"/>
      <c r="N101" s="16"/>
      <c r="O101" s="16"/>
      <c r="P101" s="16"/>
      <c r="Q101" s="16"/>
      <c r="R101" s="16"/>
    </row>
    <row r="102" spans="1:18" s="10" customFormat="1" ht="15">
      <c r="A102" s="49"/>
      <c r="B102" s="53" t="s">
        <v>173</v>
      </c>
      <c r="C102" s="53" t="s">
        <v>174</v>
      </c>
      <c r="D102" s="60">
        <v>396151</v>
      </c>
      <c r="E102" s="50"/>
      <c r="F102" s="50"/>
      <c r="G102" s="50"/>
      <c r="H102" s="50"/>
      <c r="I102" s="50"/>
      <c r="J102" s="51">
        <f t="shared" si="8"/>
        <v>396151</v>
      </c>
      <c r="K102" s="9"/>
      <c r="L102" s="15"/>
      <c r="M102" s="16"/>
      <c r="N102" s="16"/>
      <c r="O102" s="16"/>
      <c r="P102" s="16"/>
      <c r="Q102" s="16"/>
      <c r="R102" s="16"/>
    </row>
    <row r="103" spans="1:18" s="10" customFormat="1" ht="14.45">
      <c r="A103" s="49"/>
      <c r="B103" s="53" t="s">
        <v>181</v>
      </c>
      <c r="C103" s="9" t="s">
        <v>182</v>
      </c>
      <c r="D103" s="60">
        <v>305356</v>
      </c>
      <c r="E103" s="50"/>
      <c r="F103" s="50"/>
      <c r="G103" s="50"/>
      <c r="H103" s="50"/>
      <c r="I103" s="50"/>
      <c r="J103" s="45">
        <f>D103</f>
        <v>305356</v>
      </c>
      <c r="K103" s="9"/>
      <c r="L103" s="15"/>
      <c r="M103" s="16"/>
      <c r="N103" s="16"/>
      <c r="O103" s="16"/>
      <c r="P103" s="16"/>
      <c r="Q103" s="16"/>
      <c r="R103" s="16"/>
    </row>
    <row r="104" spans="1:18" s="10" customFormat="1" ht="15.75" customHeight="1">
      <c r="A104" s="11"/>
      <c r="B104" s="12"/>
      <c r="C104" s="52" t="s">
        <v>177</v>
      </c>
      <c r="D104" s="61">
        <f>SUM(D99:D103,D77:D98)+256</f>
        <v>866000</v>
      </c>
      <c r="E104" s="14">
        <f>SUM(E81:E102,E77:E80)</f>
        <v>0</v>
      </c>
      <c r="F104" s="14">
        <f>SUM(F81:F102,F77:F80)</f>
        <v>0</v>
      </c>
      <c r="G104" s="14">
        <f>SUM(G81:G102,G77:G80)</f>
        <v>0</v>
      </c>
      <c r="H104" s="14">
        <f>SUM(H81:H102,H77:H80)</f>
        <v>0</v>
      </c>
      <c r="I104" s="14">
        <f>SUM(I81:I102,I77:I80)</f>
        <v>0</v>
      </c>
      <c r="J104" s="61">
        <f>SUM(J99:J103,J77:J98)+256</f>
        <v>866000</v>
      </c>
      <c r="K104" s="9"/>
      <c r="L104" s="15"/>
      <c r="M104" s="16"/>
      <c r="N104" s="16"/>
      <c r="O104" s="16"/>
      <c r="P104" s="16"/>
      <c r="Q104" s="16"/>
      <c r="R104" s="16"/>
    </row>
    <row r="105" spans="1:18" s="10" customFormat="1" ht="15.75" customHeight="1" hidden="1" outlineLevel="1">
      <c r="A105" s="29"/>
      <c r="B105" s="30"/>
      <c r="C105" s="31"/>
      <c r="D105" s="63"/>
      <c r="E105" s="27"/>
      <c r="F105" s="27"/>
      <c r="G105" s="27"/>
      <c r="H105" s="27"/>
      <c r="I105" s="36"/>
      <c r="J105" s="27"/>
      <c r="K105" s="9"/>
      <c r="L105" s="15"/>
      <c r="M105" s="16"/>
      <c r="N105" s="16"/>
      <c r="O105" s="16"/>
      <c r="P105" s="16"/>
      <c r="Q105" s="16"/>
      <c r="R105" s="16"/>
    </row>
    <row r="106" spans="1:18" s="10" customFormat="1" ht="15.75" customHeight="1" outlineLevel="1">
      <c r="A106" s="29"/>
      <c r="B106" s="30"/>
      <c r="C106" s="31"/>
      <c r="D106" s="63"/>
      <c r="E106" s="27"/>
      <c r="F106" s="27"/>
      <c r="G106" s="27"/>
      <c r="H106" s="27"/>
      <c r="I106" s="36"/>
      <c r="J106" s="27"/>
      <c r="K106" s="9"/>
      <c r="L106" s="15"/>
      <c r="M106" s="16"/>
      <c r="N106" s="16"/>
      <c r="O106" s="16"/>
      <c r="P106" s="16"/>
      <c r="Q106" s="16"/>
      <c r="R106" s="16"/>
    </row>
    <row r="107" spans="1:18" s="10" customFormat="1" ht="15">
      <c r="A107" s="18"/>
      <c r="B107" s="19"/>
      <c r="C107" s="13" t="s">
        <v>17</v>
      </c>
      <c r="D107" s="61">
        <f>D104+D24+D74+D39+D20+D69</f>
        <v>2431000</v>
      </c>
      <c r="E107" s="54">
        <f>E104+E24+E74+E39+E20+E69</f>
        <v>0</v>
      </c>
      <c r="F107" s="54">
        <f>F104+F24+F74+F39+F20+F69</f>
        <v>0</v>
      </c>
      <c r="G107" s="54">
        <f>G104+G24+G74+G39+G20+G69</f>
        <v>0</v>
      </c>
      <c r="H107" s="54">
        <f>H104+H24+H74+H39+H20+H69</f>
        <v>0</v>
      </c>
      <c r="I107" s="54">
        <f>I104+I24+I74+I39+I20+I69</f>
        <v>0</v>
      </c>
      <c r="J107" s="54">
        <f>J104+J24+J74+J39+J20+J69</f>
        <v>2431000</v>
      </c>
      <c r="K107" s="9"/>
      <c r="L107" s="20"/>
      <c r="M107" s="21"/>
      <c r="N107" s="21"/>
      <c r="O107" s="21"/>
      <c r="P107" s="21"/>
      <c r="Q107" s="21"/>
      <c r="R107" s="21"/>
    </row>
    <row r="108" spans="1:18" s="10" customFormat="1" ht="15">
      <c r="A108" s="38"/>
      <c r="B108" s="39"/>
      <c r="C108" s="40"/>
      <c r="D108" s="66"/>
      <c r="E108" s="41"/>
      <c r="F108" s="41"/>
      <c r="G108" s="41"/>
      <c r="H108" s="41"/>
      <c r="I108" s="41"/>
      <c r="J108" s="41"/>
      <c r="K108" s="9"/>
      <c r="L108" s="9"/>
      <c r="R108" s="16"/>
    </row>
    <row r="109" spans="1:12" s="10" customFormat="1" ht="15">
      <c r="A109" s="38"/>
      <c r="B109" s="39"/>
      <c r="C109" s="40"/>
      <c r="D109" s="66"/>
      <c r="E109" s="41"/>
      <c r="F109" s="41"/>
      <c r="G109" s="41"/>
      <c r="H109" s="41"/>
      <c r="I109" s="41"/>
      <c r="J109" s="41"/>
      <c r="K109" s="9"/>
      <c r="L109" s="9"/>
    </row>
    <row r="110" spans="1:10" s="10" customFormat="1" ht="15">
      <c r="A110" s="42"/>
      <c r="B110" s="43"/>
      <c r="C110" s="42"/>
      <c r="D110" s="67"/>
      <c r="E110" s="44"/>
      <c r="F110" s="44"/>
      <c r="G110" s="44"/>
      <c r="H110" s="44"/>
      <c r="I110" s="44"/>
      <c r="J110" s="44"/>
    </row>
  </sheetData>
  <printOptions/>
  <pageMargins left="0.7" right="0.7" top="0.75" bottom="0.75" header="0.55" footer="0.55"/>
  <pageSetup fitToHeight="3" fitToWidth="1" horizontalDpi="600" verticalDpi="600" orientation="landscape" scale="75" r:id="rId1"/>
  <headerFooter>
    <oddFooter>&amp;CAttachment A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St. John, Polly</cp:lastModifiedBy>
  <cp:lastPrinted>2014-07-14T18:39:10Z</cp:lastPrinted>
  <dcterms:created xsi:type="dcterms:W3CDTF">2012-08-01T20:14:58Z</dcterms:created>
  <dcterms:modified xsi:type="dcterms:W3CDTF">2014-07-14T18:43:31Z</dcterms:modified>
  <cp:category/>
  <cp:version/>
  <cp:contentType/>
  <cp:contentStatus/>
</cp:coreProperties>
</file>