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5521" yWindow="45" windowWidth="22485" windowHeight="5430" activeTab="1"/>
  </bookViews>
  <sheets>
    <sheet name="2a.  Simple Form Data Entry" sheetId="2" r:id="rId1"/>
    <sheet name="3a.  Simple Form Fiscal Note" sheetId="1" r:id="rId2"/>
    <sheet name="NPV Assumptions" sheetId="12" r:id="rId3"/>
    <sheet name="NPV Analysis" sheetId="13" r:id="rId4"/>
    <sheet name="DPH Fiscal Detail" sheetId="11" r:id="rId5"/>
    <sheet name="1.  Instructions" sheetId="3" r:id="rId6"/>
    <sheet name="Sheet1" sheetId="14" r:id="rId7"/>
  </sheets>
  <definedNames>
    <definedName name="_xlnm.Print_Area" localSheetId="1">'3a.  Simple Form Fiscal Note'!$A$1:$N$119</definedName>
    <definedName name="wrn.CIP._.ESTIMATE._.SET." hidden="1">{#N/A,#N/A,FALSE,"SUMMARY SHEET";#N/A,#N/A,FALSE,"DETAIL ESTIMATE";#N/A,#N/A,FALSE,"SCHEDULE";#N/A,#N/A,FALSE,"PROFIT FACTOR"}</definedName>
  </definedNames>
  <calcPr calcId="145621"/>
</workbook>
</file>

<file path=xl/comments4.xml><?xml version="1.0" encoding="utf-8"?>
<comments xmlns="http://schemas.openxmlformats.org/spreadsheetml/2006/main">
  <authors>
    <author>carnevn</author>
  </authors>
  <commentList>
    <comment ref="B15" authorId="0">
      <text>
        <r>
          <rPr>
            <b/>
            <sz val="9"/>
            <rFont val="Tahoma"/>
            <family val="2"/>
          </rPr>
          <t>carnevn:</t>
        </r>
        <r>
          <rPr>
            <sz val="9"/>
            <rFont val="Tahoma"/>
            <family val="2"/>
          </rPr>
          <t xml:space="preserve">
One month in 2014 assuming 9-1-14 effective date and 3 months free rent.</t>
        </r>
      </text>
    </comment>
  </commentList>
</comments>
</file>

<file path=xl/sharedStrings.xml><?xml version="1.0" encoding="utf-8"?>
<sst xmlns="http://schemas.openxmlformats.org/spreadsheetml/2006/main" count="483" uniqueCount="263">
  <si>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</si>
  <si>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</si>
  <si>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</si>
  <si>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</si>
  <si>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</si>
  <si>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</si>
  <si>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</si>
  <si>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</si>
  <si>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</si>
  <si>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</si>
  <si>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</si>
  <si>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</si>
  <si>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</si>
  <si>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</si>
  <si>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</si>
  <si>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</si>
  <si>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</si>
  <si>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</si>
  <si>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</si>
  <si>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</si>
  <si>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</si>
  <si>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</si>
  <si>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</si>
  <si>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</si>
  <si>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</si>
  <si>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</si>
  <si>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</si>
  <si>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</si>
  <si>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</si>
  <si>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</si>
  <si>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</si>
  <si>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</si>
  <si>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</si>
  <si>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</si>
  <si>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</si>
  <si>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</si>
  <si>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</si>
  <si>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</si>
  <si>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</si>
  <si>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</si>
  <si>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</si>
  <si>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</si>
  <si>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</si>
  <si>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</si>
  <si>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</si>
  <si>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</si>
  <si>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</si>
  <si>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</si>
  <si>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</si>
  <si>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</si>
  <si>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</si>
  <si>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</si>
  <si>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</si>
  <si>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</si>
  <si>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</si>
  <si>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</si>
  <si>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</si>
  <si>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</si>
  <si>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</si>
  <si>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</si>
  <si>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</si>
  <si>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</si>
  <si>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</si>
  <si>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</si>
  <si>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</si>
  <si>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</si>
  <si>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</si>
  <si>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</si>
  <si>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</si>
  <si>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</si>
  <si>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Current year (in XXXX format).</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</si>
  <si>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</si>
  <si>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</si>
  <si>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</si>
  <si>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</si>
  <si>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</si>
  <si>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</si>
  <si>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</si>
  <si>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</si>
  <si>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</si>
  <si>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</si>
  <si>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</si>
  <si>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</si>
  <si>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</si>
  <si>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</si>
  <si>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</si>
  <si>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</si>
  <si>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</si>
  <si>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</si>
  <si>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</si>
  <si>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</si>
  <si>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</si>
  <si>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</si>
  <si>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</si>
  <si>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</si>
  <si>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</si>
  <si>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</si>
  <si>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</si>
  <si>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</si>
  <si>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</si>
  <si>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</si>
  <si>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</si>
  <si>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</si>
  <si>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</si>
  <si>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</si>
  <si>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</si>
  <si>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</si>
  <si>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</si>
  <si>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</si>
  <si>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</si>
  <si>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</si>
  <si>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r>
      <t xml:space="preserve">Sum of Outyear Impacts </t>
    </r>
    <r>
      <rPr>
        <vertAlign val="superscript"/>
        <sz val="10.5"/>
        <rFont val="Arial"/>
        <family val="2"/>
      </rPr>
      <t>2</t>
    </r>
  </si>
  <si>
    <r>
      <t>Net Present Value to King County (all impacts):</t>
    </r>
    <r>
      <rPr>
        <b/>
        <vertAlign val="superscript"/>
        <sz val="10.5"/>
        <rFont val="Univers"/>
        <family val="2"/>
      </rPr>
      <t>4,5</t>
    </r>
  </si>
  <si>
    <r>
      <t>Net Present Value to Primary Impacted Agency (customer of transaction):</t>
    </r>
    <r>
      <rPr>
        <b/>
        <vertAlign val="superscript"/>
        <sz val="10.5"/>
        <rFont val="Univers"/>
        <family val="2"/>
      </rPr>
      <t>4,5</t>
    </r>
  </si>
  <si>
    <t>If an NPV analysis was not performed for either the County or the Agency or both, state rationale here:</t>
  </si>
  <si>
    <r>
      <t xml:space="preserve">Revenue to: </t>
    </r>
    <r>
      <rPr>
        <vertAlign val="superscript"/>
        <sz val="10.5"/>
        <rFont val="Univers"/>
        <family val="2"/>
      </rPr>
      <t>2,3,5</t>
    </r>
  </si>
  <si>
    <t>Enter additional notes as necessary below</t>
  </si>
  <si>
    <t>- Below, add information as necessary to describe major assumptions, workload impacts, and supporting information for the net present value, revenue/expenditure, and appropriation impacts.  The first note on deminimus costs should be included on all fiscal notes.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</si>
  <si>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</si>
  <si>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</si>
  <si>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</si>
  <si>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</si>
  <si>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</si>
  <si>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</si>
  <si>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</si>
  <si>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r>
      <t>Expenditures from:</t>
    </r>
    <r>
      <rPr>
        <sz val="10.5"/>
        <rFont val="Univers"/>
        <family val="2"/>
      </rPr>
      <t xml:space="preserve"> </t>
    </r>
    <r>
      <rPr>
        <vertAlign val="superscript"/>
        <sz val="10.5"/>
        <rFont val="Univers"/>
        <family val="2"/>
      </rPr>
      <t>2,5</t>
    </r>
  </si>
  <si>
    <t>CIP Outyear</t>
  </si>
  <si>
    <t>Planning-
Level Costs</t>
  </si>
  <si>
    <t>Total 6-Year CIP</t>
  </si>
  <si>
    <t>Outyear Planning 
Level Costs</t>
  </si>
  <si>
    <t>Total 6-Year</t>
  </si>
  <si>
    <t>- If the transaction has potential capital appropriation impacts within the 6-year CIP but outside of the current biennium, indicate the estimated planning-level costs in the appropriate cells.</t>
  </si>
  <si>
    <t>Stand alone ordinance</t>
  </si>
  <si>
    <t>Building Repair and Replacement CIP Fund</t>
  </si>
  <si>
    <t>A83000</t>
  </si>
  <si>
    <t>Public Health</t>
  </si>
  <si>
    <t>Emergency Medical Services</t>
  </si>
  <si>
    <t>CIP</t>
  </si>
  <si>
    <t>Nick Carnevali (FMD), Bob Thompson (RES)</t>
  </si>
  <si>
    <t>Medic One Administration Project</t>
  </si>
  <si>
    <t>Proposed New Administrative Office</t>
  </si>
  <si>
    <t>Kent Northwest Corporate Park</t>
  </si>
  <si>
    <t>20811 84th Avenue South, Kent, WA 98032</t>
  </si>
  <si>
    <t>Administrative offices, meeting and training spaces, pharmaceutical storage, medical supply storage, Chempack storage, medical records.</t>
  </si>
  <si>
    <t>Term &amp; Commencement</t>
  </si>
  <si>
    <t>120 month term commencing upon Substantial Completion or September 1st, 2014.  (whichever occurs first)</t>
  </si>
  <si>
    <t>Renewal Options</t>
  </si>
  <si>
    <t>2 each, 5 year options.</t>
  </si>
  <si>
    <t>Rentable SF</t>
  </si>
  <si>
    <t>Free Rent</t>
  </si>
  <si>
    <t>3 months</t>
  </si>
  <si>
    <t>TI Cost Estimate</t>
  </si>
  <si>
    <t>TBD</t>
  </si>
  <si>
    <t>Landlord TI Allowance</t>
  </si>
  <si>
    <t>Term Year</t>
  </si>
  <si>
    <t>Year Ending</t>
  </si>
  <si>
    <t>Base Rent</t>
  </si>
  <si>
    <t>Operating Expenses</t>
  </si>
  <si>
    <t>Per Square Foot Total</t>
  </si>
  <si>
    <t>Proposed New Vehicle Maintenance Facility</t>
  </si>
  <si>
    <t>PS Business Park</t>
  </si>
  <si>
    <t>212 Business Park, Kent, Building H, Suite H109</t>
  </si>
  <si>
    <t>8320 South 208th Street, Kent, WA 98032</t>
  </si>
  <si>
    <t>Vehicle maintenance bays, vehicle supply storage</t>
  </si>
  <si>
    <t>73 month term commencing upon Council approval and expiring with the master lease on July 31, 2020.</t>
  </si>
  <si>
    <t>1 each, 3 year option and 2 each, 5 year options.</t>
  </si>
  <si>
    <t>0 months</t>
  </si>
  <si>
    <t>tbd</t>
  </si>
  <si>
    <t xml:space="preserve">Term Year  </t>
  </si>
  <si>
    <t>6/31/2015</t>
  </si>
  <si>
    <t>Current Location</t>
  </si>
  <si>
    <t>Pacific Business Park, Building #9</t>
  </si>
  <si>
    <t>7064 South</t>
  </si>
  <si>
    <t>Administrative offices, pharmaceutical storage, medical supply storage, medical records, small training room</t>
  </si>
  <si>
    <t>In holdover since 1/1/2008</t>
  </si>
  <si>
    <t>n/a</t>
  </si>
  <si>
    <t xml:space="preserve">Base Rent </t>
  </si>
  <si>
    <t>Utilities (Gas, Electric, Garbage)</t>
  </si>
  <si>
    <t>(Source Dan Brandes 4-25-14 e-mail)</t>
  </si>
  <si>
    <t>Prefontaine Lease Fiscal Analysis - Summary of Central Assumptions</t>
  </si>
  <si>
    <t>Fiscal Assumptions</t>
  </si>
  <si>
    <t>Annual Exp &amp; Rev Inflation Rate</t>
  </si>
  <si>
    <t>Real Discount Rate</t>
  </si>
  <si>
    <t>Return before inflation  (IRR before inflation)</t>
  </si>
  <si>
    <t>Nominal Discount Rate</t>
  </si>
  <si>
    <t>Comparible to what the cost of taxpayer $ would be</t>
  </si>
  <si>
    <t>Source of Data</t>
  </si>
  <si>
    <t>Lease Termination Date</t>
  </si>
  <si>
    <t>Lease document</t>
  </si>
  <si>
    <t>Square Footage</t>
  </si>
  <si>
    <t xml:space="preserve">Lease Cost Provisions </t>
  </si>
  <si>
    <t>base rent</t>
  </si>
  <si>
    <t>Months 1 - 12</t>
  </si>
  <si>
    <t>Months 13 - 24</t>
  </si>
  <si>
    <t>Months 25 - 36</t>
  </si>
  <si>
    <t>Months 37 - 48</t>
  </si>
  <si>
    <t>Months 49 -60</t>
  </si>
  <si>
    <t>Months 61 -72</t>
  </si>
  <si>
    <t>Months 73 - 84</t>
  </si>
  <si>
    <t>Months 85 - 96</t>
  </si>
  <si>
    <t>Months 97 - 108</t>
  </si>
  <si>
    <t>Months 109 - 120</t>
  </si>
  <si>
    <t>Operating costs</t>
  </si>
  <si>
    <t>Admin costs % of annual base rent and op costs</t>
  </si>
  <si>
    <t>PM fee paid up front by EMS</t>
  </si>
  <si>
    <t>Calendar Year</t>
  </si>
  <si>
    <t>Lease Year</t>
  </si>
  <si>
    <t>Expenditures\Costs</t>
  </si>
  <si>
    <t>Operating Costs</t>
  </si>
  <si>
    <t>Admin Fee</t>
  </si>
  <si>
    <t>Total Lease Expenditures\Costs</t>
  </si>
  <si>
    <t>TI costs - assumes no debt service</t>
  </si>
  <si>
    <t>PM fee to Lessor</t>
  </si>
  <si>
    <t>TI estimates</t>
  </si>
  <si>
    <t>Net Cash Flow By Year</t>
  </si>
  <si>
    <t>Net Present Value of Cash Flows</t>
  </si>
  <si>
    <t>Footnotes and Assumptions</t>
  </si>
  <si>
    <t>1123715</t>
  </si>
  <si>
    <t>Operations Admin Leased Space</t>
  </si>
  <si>
    <t>Vehicle Maintenance Leased Space</t>
  </si>
  <si>
    <t>Base Lease Costs</t>
  </si>
  <si>
    <t>Revenues or Avoided Costs</t>
  </si>
  <si>
    <t>Current Lease</t>
  </si>
  <si>
    <t>Total Net Revenues or Avoided Costs</t>
  </si>
  <si>
    <t>Check Sum</t>
  </si>
  <si>
    <t>Total</t>
  </si>
  <si>
    <t>NPV</t>
  </si>
  <si>
    <t>By Row</t>
  </si>
  <si>
    <t xml:space="preserve">Kent EMS Lease Fiscal Analysis </t>
  </si>
  <si>
    <t>EMS \ Health Department and Facilities Management (CIP) \ Executive Services</t>
  </si>
  <si>
    <t>No sale of the currently leased and vacated space was assumed.</t>
  </si>
  <si>
    <t>No new appropriation is needed in the EMS fund however appropriation is needed in the Fund 3951 CIP project which will house the TI expenditures.  This project is to be reimbursed by transfers from the EMS operating fund balance.</t>
  </si>
  <si>
    <t>KC PM time in TI project</t>
  </si>
  <si>
    <t>TI Project cost w\o PM time</t>
  </si>
  <si>
    <t>Needed for fiscal note breakout</t>
  </si>
  <si>
    <t>Total KC TI Project Cost</t>
  </si>
  <si>
    <t>2014 savings from existing lease for the period covered by the new lease</t>
  </si>
  <si>
    <t>1045509</t>
  </si>
  <si>
    <t>Kent EMS Sublease - NW Corporate Park</t>
  </si>
  <si>
    <t>120 months</t>
  </si>
  <si>
    <t>06/05/14</t>
  </si>
  <si>
    <t>The effective date for the operating\admin space lease was September 1, 2014.</t>
  </si>
  <si>
    <t>Lease document Exhibit C</t>
  </si>
  <si>
    <t>one time TI costs</t>
  </si>
  <si>
    <t>Admin\PM Fee - Admin lease</t>
  </si>
  <si>
    <t>Admin\PM Fee - Maintenance lease</t>
  </si>
  <si>
    <t>The NPV analysis covered the ten year period of the lease.</t>
  </si>
  <si>
    <t>EMS fund balance is the funding source for 100% of all TI and lease costs in the analysis.</t>
  </si>
  <si>
    <t>Tenant improvement CIP project (See footnote)</t>
  </si>
  <si>
    <t>County TI CIP project appropriation and lessor project management fee</t>
  </si>
  <si>
    <t>Denise Thompson 6-4-14 cost estimate</t>
  </si>
  <si>
    <t>$896,507</t>
  </si>
  <si>
    <t>2014 EMS fund balance usage for cell F51 of fiscal note data entry form</t>
  </si>
  <si>
    <t>Sid Bender (PSB), Mark Ellertson (PSB)</t>
  </si>
  <si>
    <t>6/23/14</t>
  </si>
  <si>
    <t>OperatingProject Number</t>
  </si>
  <si>
    <t>Transfer from EMS A83000/Fund 1190</t>
  </si>
  <si>
    <t>DES/FMD</t>
  </si>
  <si>
    <t>Building Repair and Replacement (FMD CIP)</t>
  </si>
  <si>
    <t>The nominal discount rate used was 5.00% based on an inflation rate of 2% and a real discount rate of 3%.</t>
  </si>
  <si>
    <t xml:space="preserve">The CIP appropriation amount covers the TI costs for the Admin site sublease. </t>
  </si>
  <si>
    <t xml:space="preserve">The remaining $25,000 share of the EMS $50,000 share of the CIP design budget adopted in late 2013 in Ordinance 17707 is utilized for this project. </t>
  </si>
  <si>
    <t>New lease for existing EMS function (office\admin space) with tenant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</si>
</sst>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_);_(* \(#,##0\);_(* &quot;-&quot;??_);_(@_)"/>
    <numFmt numFmtId="165" formatCode="[$-409]mmmm\ d\,\ yyyy;@"/>
    <numFmt numFmtId="166" formatCode="0_);\(0\)"/>
    <numFmt numFmtId="167" formatCode="_(&quot;$&quot;* #,##0_);_(&quot;$&quot;* \(#,##0\);_(&quot;$&quot;* &quot;-&quot;??_);_(@_)"/>
    <numFmt numFmtId="168" formatCode="&quot;$&quot;#,##0"/>
    <numFmt numFmtId="169" formatCode="&quot;$&quot;#,##0.00"/>
    <numFmt numFmtId="170" formatCode="#,##0\ "/>
  </numFmts>
  <fonts count="61">
    <font>
      <sz val="10"/>
      <name val="Arial"/>
      <family val="2"/>
    </font>
    <font>
      <sz val="10"/>
      <color theme="1"/>
      <name val="Times New Roman"/>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strike/>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sz val="11"/>
      <color theme="1"/>
      <name val="Calibri"/>
      <family val="2"/>
      <scheme val="minor"/>
    </font>
    <font>
      <b/>
      <u val="single"/>
      <sz val="16"/>
      <color theme="1"/>
      <name val="Calibri"/>
      <family val="2"/>
      <scheme val="minor"/>
    </font>
    <font>
      <b/>
      <u val="single"/>
      <sz val="11"/>
      <color theme="1"/>
      <name val="Calibri"/>
      <family val="2"/>
      <scheme val="minor"/>
    </font>
    <font>
      <b/>
      <sz val="11"/>
      <color theme="1"/>
      <name val="Calibri"/>
      <family val="2"/>
      <scheme val="minor"/>
    </font>
    <font>
      <sz val="10"/>
      <name val="Times New Roman"/>
      <family val="1"/>
    </font>
    <font>
      <b/>
      <sz val="14"/>
      <name val="Times New Roman"/>
      <family val="1"/>
    </font>
    <font>
      <b/>
      <u val="single"/>
      <sz val="10"/>
      <name val="Times New Roman"/>
      <family val="1"/>
    </font>
    <font>
      <b/>
      <sz val="10"/>
      <name val="Times New Roman"/>
      <family val="1"/>
    </font>
    <font>
      <sz val="11"/>
      <color indexed="8"/>
      <name val="Calibri"/>
      <family val="2"/>
    </font>
    <font>
      <sz val="10"/>
      <name val="Helv"/>
      <family val="2"/>
    </font>
    <font>
      <sz val="9"/>
      <name val="Tahoma"/>
      <family val="2"/>
    </font>
    <font>
      <b/>
      <sz val="9"/>
      <name val="Tahoma"/>
      <family val="2"/>
    </font>
    <font>
      <b/>
      <sz val="8"/>
      <name val="Arial"/>
      <family val="2"/>
    </font>
  </fonts>
  <fills count="1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solid">
        <fgColor theme="1" tint="0.4999800026416778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right/>
      <top/>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style="thin"/>
      <right style="thin"/>
      <top/>
      <bottom style="medium"/>
    </border>
    <border>
      <left/>
      <right style="thin"/>
      <top style="medium"/>
      <bottom/>
    </border>
    <border>
      <left/>
      <right style="thin"/>
      <top/>
      <bottom style="medium"/>
    </border>
    <border>
      <left style="thin"/>
      <right style="thin"/>
      <top style="medium"/>
      <botto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style="double"/>
    </border>
    <border>
      <left style="thin"/>
      <right/>
      <top style="thin"/>
      <bottom/>
    </border>
    <border>
      <left style="medium"/>
      <right/>
      <top style="medium"/>
      <bottom/>
    </border>
    <border>
      <left/>
      <right/>
      <top style="medium"/>
      <bottom/>
    </border>
    <border>
      <left style="medium"/>
      <right/>
      <top/>
      <bottom style="medium"/>
    </border>
    <border>
      <left/>
      <right style="medium"/>
      <top style="medium"/>
      <bottom/>
    </border>
    <border>
      <left/>
      <right/>
      <top style="double"/>
      <bottom style="double"/>
    </border>
    <border>
      <left/>
      <right style="medium"/>
      <top/>
      <bottom style="medium"/>
    </border>
    <border>
      <left style="thin"/>
      <right/>
      <top style="thin"/>
      <bottom style="medium"/>
    </border>
    <border>
      <left/>
      <right style="medium"/>
      <top style="thin"/>
      <bottom style="medium"/>
    </border>
    <border>
      <left style="thin"/>
      <right/>
      <top style="thin"/>
      <bottom style="thin"/>
    </border>
    <border>
      <left/>
      <right style="medium"/>
      <top style="thin"/>
      <bottom style="thin"/>
    </border>
    <border>
      <left style="thin"/>
      <right/>
      <top style="medium"/>
      <bottom/>
    </border>
    <border>
      <left style="thin"/>
      <right/>
      <top/>
      <bottom style="medium"/>
    </border>
    <border>
      <left/>
      <right style="medium"/>
      <top/>
      <bottom style="thin"/>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lignment/>
      <protection/>
    </xf>
    <xf numFmtId="0" fontId="52" fillId="0" borderId="0">
      <alignment/>
      <protection/>
    </xf>
    <xf numFmtId="9" fontId="52" fillId="0" borderId="0" applyFont="0" applyFill="0" applyBorder="0" applyAlignment="0" applyProtection="0"/>
    <xf numFmtId="44" fontId="1"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170" fontId="34" fillId="0" borderId="0">
      <alignment vertical="center"/>
      <protection/>
    </xf>
    <xf numFmtId="43" fontId="56" fillId="0" borderId="0" applyFont="0" applyFill="0" applyBorder="0" applyAlignment="0" applyProtection="0"/>
    <xf numFmtId="43" fontId="0"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0" fontId="57" fillId="0" borderId="0">
      <alignment/>
      <protection/>
    </xf>
    <xf numFmtId="0" fontId="48" fillId="14" borderId="1" applyNumberFormat="0" applyFont="0" applyAlignment="0" applyProtection="0"/>
    <xf numFmtId="0" fontId="48" fillId="14" borderId="1" applyNumberFormat="0" applyFont="0" applyAlignment="0" applyProtection="0"/>
  </cellStyleXfs>
  <cellXfs count="461">
    <xf numFmtId="0" fontId="0" fillId="0" borderId="0" xfId="0"/>
    <xf numFmtId="0" fontId="0" fillId="0" borderId="0" xfId="0" applyAlignment="1">
      <alignment/>
    </xf>
    <xf numFmtId="0" fontId="2" fillId="0" borderId="0" xfId="0" applyFont="1" applyBorder="1"/>
    <xf numFmtId="0" fontId="2" fillId="0" borderId="0" xfId="0" applyFont="1"/>
    <xf numFmtId="3" fontId="2" fillId="0" borderId="0" xfId="0" applyNumberFormat="1" applyFont="1"/>
    <xf numFmtId="3" fontId="0" fillId="0" borderId="0" xfId="0" applyNumberFormat="1"/>
    <xf numFmtId="0" fontId="2" fillId="0" borderId="2" xfId="0" applyFont="1" applyBorder="1"/>
    <xf numFmtId="0" fontId="2" fillId="0" borderId="3" xfId="0" applyFont="1" applyBorder="1"/>
    <xf numFmtId="0" fontId="2" fillId="0" borderId="4" xfId="0" applyFont="1" applyBorder="1"/>
    <xf numFmtId="0" fontId="3" fillId="0" borderId="0" xfId="0" applyFont="1" applyBorder="1"/>
    <xf numFmtId="0" fontId="3" fillId="0" borderId="0" xfId="0" applyFont="1"/>
    <xf numFmtId="0" fontId="0" fillId="0" borderId="0" xfId="0" applyAlignment="1">
      <alignment horizontal="left"/>
    </xf>
    <xf numFmtId="0" fontId="2" fillId="0" borderId="0" xfId="0" applyFont="1" applyFill="1" applyBorder="1" applyAlignment="1">
      <alignment horizontal="left"/>
    </xf>
    <xf numFmtId="0" fontId="2" fillId="0" borderId="5" xfId="0" applyFont="1" applyBorder="1"/>
    <xf numFmtId="0" fontId="2" fillId="0" borderId="6" xfId="0" applyFont="1" applyBorder="1" applyAlignment="1">
      <alignment horizontal="center"/>
    </xf>
    <xf numFmtId="0" fontId="2" fillId="0" borderId="7" xfId="0" applyFont="1" applyBorder="1" applyAlignment="1">
      <alignment horizontal="center"/>
    </xf>
    <xf numFmtId="0" fontId="19" fillId="0" borderId="8" xfId="0" applyFont="1" applyBorder="1"/>
    <xf numFmtId="0" fontId="2" fillId="0" borderId="6" xfId="0" applyFont="1" applyBorder="1" applyAlignment="1">
      <alignment horizontal="center" wrapText="1"/>
    </xf>
    <xf numFmtId="0" fontId="19" fillId="0" borderId="5" xfId="0" applyFont="1" applyBorder="1"/>
    <xf numFmtId="0" fontId="19" fillId="0" borderId="9" xfId="0" applyFont="1" applyBorder="1"/>
    <xf numFmtId="0" fontId="2" fillId="0" borderId="10" xfId="0" applyFont="1" applyBorder="1"/>
    <xf numFmtId="0" fontId="2" fillId="0" borderId="4" xfId="0" applyFont="1" applyFill="1" applyBorder="1"/>
    <xf numFmtId="0" fontId="2" fillId="0" borderId="11" xfId="0" applyFont="1" applyBorder="1"/>
    <xf numFmtId="0" fontId="2" fillId="0" borderId="6" xfId="0" applyFont="1" applyFill="1" applyBorder="1" applyAlignment="1">
      <alignment horizontal="center"/>
    </xf>
    <xf numFmtId="0" fontId="2" fillId="0" borderId="6" xfId="0" applyFont="1" applyFill="1" applyBorder="1" applyAlignment="1">
      <alignment horizontal="right"/>
    </xf>
    <xf numFmtId="0" fontId="2" fillId="0" borderId="12" xfId="0" applyFont="1" applyFill="1" applyBorder="1" applyAlignment="1">
      <alignment horizontal="right"/>
    </xf>
    <xf numFmtId="0" fontId="19" fillId="0" borderId="13" xfId="0" applyFont="1" applyBorder="1"/>
    <xf numFmtId="0" fontId="19" fillId="0" borderId="14" xfId="0" applyFont="1" applyBorder="1"/>
    <xf numFmtId="0" fontId="2" fillId="0" borderId="15" xfId="0" applyFont="1" applyBorder="1"/>
    <xf numFmtId="0" fontId="2" fillId="0" borderId="16" xfId="0" applyFont="1" applyFill="1" applyBorder="1" applyAlignment="1">
      <alignment horizontal="center"/>
    </xf>
    <xf numFmtId="0" fontId="2" fillId="0" borderId="17" xfId="0" applyFont="1" applyBorder="1"/>
    <xf numFmtId="0" fontId="2" fillId="0" borderId="6" xfId="0" applyFont="1" applyBorder="1"/>
    <xf numFmtId="0" fontId="2" fillId="0" borderId="6" xfId="0" applyFont="1" applyFill="1" applyBorder="1"/>
    <xf numFmtId="0" fontId="2" fillId="0" borderId="18" xfId="0" applyFont="1" applyFill="1" applyBorder="1"/>
    <xf numFmtId="3" fontId="2" fillId="0" borderId="19" xfId="0" applyNumberFormat="1" applyFont="1" applyBorder="1"/>
    <xf numFmtId="3" fontId="2" fillId="0" borderId="20" xfId="0" applyNumberFormat="1" applyFont="1" applyBorder="1"/>
    <xf numFmtId="3" fontId="2" fillId="0" borderId="21" xfId="0" applyNumberFormat="1" applyFont="1" applyBorder="1"/>
    <xf numFmtId="0" fontId="2" fillId="0" borderId="0" xfId="0" applyFont="1" applyBorder="1"/>
    <xf numFmtId="0" fontId="2" fillId="0" borderId="22" xfId="0" applyFont="1" applyFill="1" applyBorder="1" applyAlignment="1">
      <alignment horizontal="right"/>
    </xf>
    <xf numFmtId="0" fontId="2" fillId="0" borderId="23" xfId="0" applyFont="1" applyFill="1" applyBorder="1" applyAlignment="1">
      <alignment horizontal="right"/>
    </xf>
    <xf numFmtId="0" fontId="5" fillId="0" borderId="0" xfId="0" applyFont="1" applyAlignment="1">
      <alignment horizontal="center"/>
    </xf>
    <xf numFmtId="0" fontId="2" fillId="0" borderId="0" xfId="0" applyFont="1" applyFill="1" applyBorder="1"/>
    <xf numFmtId="3" fontId="3" fillId="0" borderId="0" xfId="0" applyNumberFormat="1" applyFont="1" applyBorder="1"/>
    <xf numFmtId="0" fontId="19" fillId="0" borderId="4" xfId="0" applyFont="1" applyBorder="1"/>
    <xf numFmtId="0" fontId="21" fillId="0" borderId="0" xfId="0" applyFont="1" applyBorder="1" applyAlignment="1">
      <alignment horizontal="left" vertical="center" wrapText="1"/>
    </xf>
    <xf numFmtId="0" fontId="2" fillId="15" borderId="22" xfId="0" applyFont="1" applyFill="1" applyBorder="1" applyAlignment="1">
      <alignment horizontal="center"/>
    </xf>
    <xf numFmtId="0" fontId="19" fillId="0" borderId="7" xfId="0" applyFont="1" applyBorder="1" applyAlignment="1">
      <alignment horizontal="left" wrapText="1"/>
    </xf>
    <xf numFmtId="0" fontId="2" fillId="0" borderId="6" xfId="0" applyFont="1" applyFill="1" applyBorder="1" applyAlignment="1">
      <alignment horizontal="left"/>
    </xf>
    <xf numFmtId="0" fontId="2" fillId="0" borderId="22" xfId="0" applyFont="1" applyFill="1" applyBorder="1" applyAlignment="1">
      <alignment horizontal="left"/>
    </xf>
    <xf numFmtId="0" fontId="0" fillId="0" borderId="0" xfId="0" applyFont="1"/>
    <xf numFmtId="0" fontId="23" fillId="0" borderId="24" xfId="0" applyFont="1" applyBorder="1"/>
    <xf numFmtId="0" fontId="21" fillId="0" borderId="0" xfId="0" applyFont="1" applyBorder="1" applyAlignment="1" quotePrefix="1">
      <alignment horizontal="left" vertical="center" wrapText="1"/>
    </xf>
    <xf numFmtId="0" fontId="25" fillId="0" borderId="0" xfId="0" applyFont="1"/>
    <xf numFmtId="0" fontId="0" fillId="0" borderId="0" xfId="0" applyFont="1" applyAlignment="1" quotePrefix="1">
      <alignment horizontal="center"/>
    </xf>
    <xf numFmtId="0" fontId="32" fillId="0" borderId="25" xfId="0" applyFont="1" applyFill="1" applyBorder="1" applyAlignment="1">
      <alignment horizontal="left"/>
    </xf>
    <xf numFmtId="0" fontId="31" fillId="0" borderId="0" xfId="0" applyFont="1" applyFill="1" applyBorder="1"/>
    <xf numFmtId="0" fontId="31" fillId="0" borderId="25" xfId="0" applyFont="1" applyFill="1" applyBorder="1"/>
    <xf numFmtId="167" fontId="3" fillId="0" borderId="4" xfId="16" applyNumberFormat="1" applyFont="1" applyBorder="1"/>
    <xf numFmtId="0" fontId="19" fillId="0" borderId="17" xfId="0" applyFont="1" applyBorder="1"/>
    <xf numFmtId="0" fontId="19" fillId="0" borderId="0" xfId="0" applyFont="1" applyBorder="1"/>
    <xf numFmtId="0" fontId="2" fillId="0" borderId="18" xfId="0" applyFont="1" applyFill="1" applyBorder="1" applyAlignment="1">
      <alignment horizontal="left"/>
    </xf>
    <xf numFmtId="3" fontId="3" fillId="0" borderId="19" xfId="0" applyNumberFormat="1" applyFont="1" applyBorder="1"/>
    <xf numFmtId="3" fontId="3" fillId="0" borderId="20" xfId="0" applyNumberFormat="1" applyFont="1" applyBorder="1"/>
    <xf numFmtId="3" fontId="3" fillId="0" borderId="21" xfId="0" applyNumberFormat="1" applyFont="1" applyBorder="1"/>
    <xf numFmtId="167" fontId="3" fillId="0" borderId="16" xfId="16" applyNumberFormat="1" applyFont="1" applyBorder="1"/>
    <xf numFmtId="167" fontId="3" fillId="0" borderId="26" xfId="16" applyNumberFormat="1" applyFont="1" applyBorder="1"/>
    <xf numFmtId="167" fontId="3" fillId="0" borderId="27" xfId="16" applyNumberFormat="1" applyFont="1" applyBorder="1"/>
    <xf numFmtId="167" fontId="24" fillId="0" borderId="4" xfId="16" applyNumberFormat="1" applyFont="1" applyBorder="1"/>
    <xf numFmtId="0" fontId="2" fillId="0" borderId="0" xfId="0" applyFont="1" applyAlignment="1" quotePrefix="1">
      <alignment vertical="top" wrapText="1"/>
    </xf>
    <xf numFmtId="0" fontId="11" fillId="0" borderId="0" xfId="0" applyFont="1" applyFill="1" applyAlignment="1" quotePrefix="1">
      <alignment vertical="top"/>
    </xf>
    <xf numFmtId="44" fontId="2" fillId="0" borderId="0" xfId="16" applyFont="1"/>
    <xf numFmtId="0" fontId="23" fillId="0" borderId="25" xfId="0" applyFont="1" applyFill="1" applyBorder="1" applyAlignment="1">
      <alignment/>
    </xf>
    <xf numFmtId="167" fontId="23" fillId="0" borderId="0" xfId="16" applyNumberFormat="1" applyFont="1" applyFill="1" applyBorder="1" applyAlignment="1">
      <alignment horizontal="right"/>
    </xf>
    <xf numFmtId="0" fontId="0" fillId="0" borderId="0" xfId="0" applyFont="1" applyFill="1" applyBorder="1"/>
    <xf numFmtId="0" fontId="26" fillId="0" borderId="0" xfId="0" applyFont="1" applyFill="1" applyBorder="1"/>
    <xf numFmtId="0" fontId="26" fillId="0" borderId="25" xfId="0" applyFont="1" applyFill="1" applyBorder="1"/>
    <xf numFmtId="0" fontId="2" fillId="0" borderId="24" xfId="0" applyFont="1" applyFill="1" applyBorder="1"/>
    <xf numFmtId="0" fontId="2" fillId="0" borderId="22" xfId="0" applyFont="1" applyFill="1" applyBorder="1" applyAlignment="1">
      <alignment horizontal="center"/>
    </xf>
    <xf numFmtId="167" fontId="2" fillId="0" borderId="22" xfId="16" applyNumberFormat="1" applyFont="1" applyFill="1" applyBorder="1" applyAlignment="1">
      <alignment horizontal="left"/>
    </xf>
    <xf numFmtId="0" fontId="23" fillId="0" borderId="8" xfId="0" applyFont="1" applyFill="1" applyBorder="1"/>
    <xf numFmtId="0" fontId="20" fillId="0" borderId="5" xfId="0" applyFont="1" applyFill="1" applyBorder="1"/>
    <xf numFmtId="0" fontId="2" fillId="0" borderId="5" xfId="0" applyFont="1" applyFill="1" applyBorder="1"/>
    <xf numFmtId="1" fontId="23" fillId="0" borderId="7" xfId="0" applyNumberFormat="1" applyFont="1" applyFill="1" applyBorder="1" applyAlignment="1">
      <alignment horizontal="center" wrapText="1"/>
    </xf>
    <xf numFmtId="167" fontId="2" fillId="0" borderId="6" xfId="16" applyNumberFormat="1" applyFont="1" applyFill="1" applyBorder="1" applyAlignment="1">
      <alignment horizontal="left"/>
    </xf>
    <xf numFmtId="0" fontId="23" fillId="0" borderId="9" xfId="0" applyFont="1" applyFill="1" applyBorder="1"/>
    <xf numFmtId="0" fontId="20" fillId="0" borderId="24" xfId="0" applyFont="1" applyFill="1" applyBorder="1"/>
    <xf numFmtId="0" fontId="2" fillId="0" borderId="10" xfId="0" applyFont="1" applyFill="1" applyBorder="1"/>
    <xf numFmtId="167" fontId="2" fillId="0" borderId="22" xfId="16" applyNumberFormat="1" applyFont="1" applyFill="1" applyBorder="1"/>
    <xf numFmtId="167" fontId="8" fillId="0" borderId="22" xfId="16" applyNumberFormat="1" applyFont="1" applyFill="1" applyBorder="1" applyAlignment="1">
      <alignment horizontal="center"/>
    </xf>
    <xf numFmtId="167" fontId="8" fillId="0" borderId="23" xfId="16" applyNumberFormat="1" applyFont="1" applyFill="1" applyBorder="1" applyAlignment="1">
      <alignment horizontal="center"/>
    </xf>
    <xf numFmtId="0" fontId="2" fillId="0" borderId="9" xfId="0" applyNumberFormat="1" applyFont="1" applyFill="1" applyBorder="1"/>
    <xf numFmtId="49" fontId="2" fillId="0" borderId="24" xfId="0" applyNumberFormat="1" applyFont="1" applyFill="1" applyBorder="1"/>
    <xf numFmtId="49" fontId="2" fillId="0" borderId="14" xfId="0" applyNumberFormat="1" applyFont="1" applyFill="1" applyBorder="1"/>
    <xf numFmtId="167" fontId="2" fillId="0" borderId="23" xfId="16" applyNumberFormat="1" applyFont="1" applyFill="1" applyBorder="1" applyAlignment="1">
      <alignment horizontal="left"/>
    </xf>
    <xf numFmtId="0" fontId="2" fillId="0" borderId="8" xfId="0" applyNumberFormat="1" applyFont="1" applyFill="1" applyBorder="1"/>
    <xf numFmtId="2" fontId="2" fillId="0" borderId="6" xfId="0" applyNumberFormat="1" applyFont="1" applyFill="1" applyBorder="1" applyAlignment="1">
      <alignment horizontal="center"/>
    </xf>
    <xf numFmtId="0" fontId="2" fillId="0" borderId="6" xfId="0" applyNumberFormat="1" applyFont="1" applyFill="1" applyBorder="1" applyAlignment="1">
      <alignment horizontal="center"/>
    </xf>
    <xf numFmtId="167" fontId="2" fillId="0" borderId="12" xfId="16" applyNumberFormat="1" applyFont="1" applyFill="1" applyBorder="1" applyAlignment="1">
      <alignment horizontal="left"/>
    </xf>
    <xf numFmtId="0" fontId="2" fillId="0" borderId="28" xfId="0" applyFont="1" applyBorder="1"/>
    <xf numFmtId="0" fontId="10" fillId="0" borderId="29" xfId="0" applyFont="1" applyBorder="1"/>
    <xf numFmtId="0" fontId="2" fillId="0" borderId="29" xfId="0" applyFont="1" applyBorder="1"/>
    <xf numFmtId="0" fontId="2" fillId="0" borderId="30" xfId="0" applyFont="1" applyBorder="1" applyAlignment="1">
      <alignment horizontal="center" wrapText="1"/>
    </xf>
    <xf numFmtId="0" fontId="2" fillId="0" borderId="30" xfId="0" applyFont="1" applyBorder="1" applyAlignment="1">
      <alignment horizontal="center"/>
    </xf>
    <xf numFmtId="0" fontId="11" fillId="0" borderId="31" xfId="0" applyFont="1" applyBorder="1" applyAlignment="1">
      <alignment horizontal="center" wrapText="1"/>
    </xf>
    <xf numFmtId="0" fontId="2" fillId="0" borderId="12" xfId="0" applyFont="1" applyBorder="1" applyAlignment="1">
      <alignment horizontal="center"/>
    </xf>
    <xf numFmtId="0" fontId="2" fillId="0" borderId="8" xfId="0" applyFont="1" applyFill="1" applyBorder="1"/>
    <xf numFmtId="167" fontId="8" fillId="0" borderId="6" xfId="16" applyNumberFormat="1" applyFont="1" applyFill="1" applyBorder="1" applyAlignment="1">
      <alignment horizontal="center"/>
    </xf>
    <xf numFmtId="44" fontId="2" fillId="0" borderId="22" xfId="16"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xf numFmtId="0" fontId="2" fillId="0" borderId="32" xfId="0" applyFont="1" applyFill="1" applyBorder="1"/>
    <xf numFmtId="167" fontId="2" fillId="0" borderId="30" xfId="16" applyNumberFormat="1" applyFont="1" applyBorder="1" applyAlignment="1">
      <alignment horizontal="center" wrapText="1"/>
    </xf>
    <xf numFmtId="167" fontId="2" fillId="0" borderId="23" xfId="16" applyNumberFormat="1" applyFont="1" applyFill="1" applyBorder="1"/>
    <xf numFmtId="0" fontId="0" fillId="0" borderId="0" xfId="0" applyProtection="1">
      <protection locked="0"/>
    </xf>
    <xf numFmtId="0" fontId="27" fillId="0" borderId="0" xfId="0" applyFont="1" applyProtection="1">
      <protection locked="0"/>
    </xf>
    <xf numFmtId="0" fontId="17" fillId="0" borderId="0" xfId="0" applyFont="1" applyProtection="1">
      <protection locked="0"/>
    </xf>
    <xf numFmtId="0" fontId="0" fillId="0" borderId="0" xfId="0" applyAlignment="1" applyProtection="1">
      <alignment vertical="top"/>
      <protection locked="0"/>
    </xf>
    <xf numFmtId="0" fontId="17" fillId="0" borderId="0" xfId="0" applyFont="1" applyAlignment="1" applyProtection="1">
      <alignment vertical="top"/>
      <protection locked="0"/>
    </xf>
    <xf numFmtId="0" fontId="18" fillId="0" borderId="0" xfId="0" applyFont="1" applyAlignment="1" applyProtection="1">
      <alignment horizontal="center" wrapText="1"/>
      <protection locked="0"/>
    </xf>
    <xf numFmtId="0" fontId="18" fillId="0" borderId="0" xfId="0" applyFont="1" applyAlignment="1" applyProtection="1">
      <alignment horizontal="center"/>
      <protection locked="0"/>
    </xf>
    <xf numFmtId="0" fontId="34" fillId="0" borderId="0" xfId="0" applyFont="1" applyProtection="1">
      <protection locked="0"/>
    </xf>
    <xf numFmtId="0" fontId="34" fillId="0" borderId="33" xfId="0" applyFont="1" applyBorder="1" applyAlignment="1" applyProtection="1">
      <alignment vertical="top"/>
      <protection/>
    </xf>
    <xf numFmtId="0" fontId="35" fillId="0" borderId="0" xfId="0" applyFont="1" applyBorder="1" applyAlignment="1" applyProtection="1">
      <alignment horizontal="left" vertical="center" wrapText="1"/>
      <protection locked="0"/>
    </xf>
    <xf numFmtId="0" fontId="0" fillId="0" borderId="34" xfId="0" applyBorder="1" applyProtection="1">
      <protection locked="0"/>
    </xf>
    <xf numFmtId="0" fontId="0" fillId="0" borderId="0" xfId="0" applyBorder="1" applyProtection="1">
      <protection locked="0"/>
    </xf>
    <xf numFmtId="0" fontId="38" fillId="0" borderId="0" xfId="0" applyFont="1" applyBorder="1" applyAlignment="1" applyProtection="1">
      <alignment vertical="top"/>
      <protection locked="0"/>
    </xf>
    <xf numFmtId="0" fontId="38" fillId="0" borderId="0" xfId="0" applyFont="1" applyBorder="1" applyProtection="1">
      <protection locked="0"/>
    </xf>
    <xf numFmtId="0" fontId="34" fillId="0" borderId="0" xfId="0" applyFont="1" applyBorder="1" applyAlignment="1" applyProtection="1">
      <alignment vertical="top"/>
      <protection locked="0"/>
    </xf>
    <xf numFmtId="0" fontId="43" fillId="0" borderId="0" xfId="0" applyFont="1" applyBorder="1" applyAlignment="1" applyProtection="1">
      <alignment vertical="top"/>
      <protection locked="0"/>
    </xf>
    <xf numFmtId="0" fontId="34" fillId="0" borderId="0" xfId="0" applyFont="1" applyBorder="1" applyProtection="1">
      <protection locked="0"/>
    </xf>
    <xf numFmtId="0" fontId="44" fillId="0" borderId="0" xfId="0" applyFont="1" applyBorder="1" applyAlignment="1" applyProtection="1">
      <alignment vertical="top"/>
      <protection locked="0"/>
    </xf>
    <xf numFmtId="0" fontId="0" fillId="0" borderId="35" xfId="0" applyBorder="1" applyAlignment="1" applyProtection="1">
      <alignment vertical="top"/>
      <protection locked="0"/>
    </xf>
    <xf numFmtId="0" fontId="0" fillId="0" borderId="35" xfId="0" applyBorder="1" applyProtection="1">
      <protection locked="0"/>
    </xf>
    <xf numFmtId="0" fontId="0" fillId="0" borderId="0" xfId="0" applyBorder="1" applyAlignment="1" applyProtection="1">
      <alignment vertical="top"/>
      <protection locked="0"/>
    </xf>
    <xf numFmtId="0" fontId="17" fillId="0" borderId="34" xfId="0" applyFont="1" applyBorder="1" applyAlignment="1" applyProtection="1">
      <alignment vertical="top"/>
      <protection locked="0"/>
    </xf>
    <xf numFmtId="0" fontId="0" fillId="0" borderId="34" xfId="0" applyBorder="1" applyAlignment="1" applyProtection="1">
      <alignment vertical="top"/>
      <protection locked="0"/>
    </xf>
    <xf numFmtId="0" fontId="39" fillId="0" borderId="0" xfId="0" applyFont="1" applyBorder="1" applyAlignment="1" applyProtection="1">
      <alignment vertical="top" wrapText="1"/>
      <protection locked="0"/>
    </xf>
    <xf numFmtId="0" fontId="17" fillId="0" borderId="0" xfId="0" applyFont="1" applyBorder="1" applyAlignment="1" applyProtection="1">
      <alignment vertical="top"/>
      <protection locked="0"/>
    </xf>
    <xf numFmtId="0" fontId="22" fillId="0" borderId="0" xfId="0" applyFont="1" applyBorder="1" applyAlignment="1" applyProtection="1" quotePrefix="1">
      <alignment wrapText="1"/>
      <protection locked="0"/>
    </xf>
    <xf numFmtId="0" fontId="22" fillId="0" borderId="0" xfId="0" applyFont="1" applyBorder="1" applyAlignment="1" applyProtection="1">
      <alignment wrapText="1"/>
      <protection locked="0"/>
    </xf>
    <xf numFmtId="0" fontId="40" fillId="0" borderId="0" xfId="0" applyFont="1" applyBorder="1" applyProtection="1">
      <protection locked="0"/>
    </xf>
    <xf numFmtId="0" fontId="43" fillId="0" borderId="0" xfId="0" applyFont="1" applyBorder="1" applyProtection="1">
      <protection locked="0"/>
    </xf>
    <xf numFmtId="0" fontId="34" fillId="0" borderId="35" xfId="0" applyFont="1" applyBorder="1" applyAlignment="1" applyProtection="1">
      <alignment vertical="top"/>
      <protection locked="0"/>
    </xf>
    <xf numFmtId="0" fontId="34" fillId="0" borderId="35" xfId="0" applyFont="1" applyBorder="1" applyProtection="1">
      <protection locked="0"/>
    </xf>
    <xf numFmtId="0" fontId="0" fillId="0" borderId="36" xfId="0" applyBorder="1" applyAlignment="1" applyProtection="1">
      <alignment vertical="top"/>
      <protection locked="0"/>
    </xf>
    <xf numFmtId="0" fontId="0" fillId="0" borderId="36" xfId="0" applyBorder="1" applyProtection="1">
      <protection locked="0"/>
    </xf>
    <xf numFmtId="0" fontId="37" fillId="13" borderId="28" xfId="0" applyFont="1" applyFill="1" applyBorder="1" applyAlignment="1" applyProtection="1">
      <alignment horizontal="left" vertical="top"/>
      <protection locked="0"/>
    </xf>
    <xf numFmtId="0" fontId="37" fillId="13" borderId="29" xfId="0" applyFont="1" applyFill="1" applyBorder="1" applyAlignment="1" applyProtection="1">
      <alignment horizontal="left" vertical="top"/>
      <protection locked="0"/>
    </xf>
    <xf numFmtId="0" fontId="37" fillId="13" borderId="31" xfId="0" applyFont="1" applyFill="1" applyBorder="1" applyAlignment="1" applyProtection="1">
      <alignment horizontal="left" vertical="top"/>
      <protection locked="0"/>
    </xf>
    <xf numFmtId="0" fontId="37" fillId="13" borderId="33" xfId="0" applyFont="1" applyFill="1" applyBorder="1" applyAlignment="1" applyProtection="1">
      <alignment horizontal="left" vertical="top"/>
      <protection locked="0"/>
    </xf>
    <xf numFmtId="167" fontId="37" fillId="13" borderId="33" xfId="16" applyNumberFormat="1" applyFont="1" applyFill="1" applyBorder="1" applyAlignment="1" applyProtection="1">
      <alignment horizontal="left" vertical="top"/>
      <protection locked="0"/>
    </xf>
    <xf numFmtId="0" fontId="37" fillId="13" borderId="28" xfId="0" applyFont="1" applyFill="1" applyBorder="1" applyAlignment="1" applyProtection="1">
      <alignment vertical="top"/>
      <protection locked="0"/>
    </xf>
    <xf numFmtId="0" fontId="37" fillId="13" borderId="29" xfId="0" applyFont="1" applyFill="1" applyBorder="1" applyAlignment="1" applyProtection="1">
      <alignment vertical="top"/>
      <protection locked="0"/>
    </xf>
    <xf numFmtId="0" fontId="35" fillId="13" borderId="31" xfId="0" applyFont="1" applyFill="1" applyBorder="1" applyAlignment="1" applyProtection="1">
      <alignment vertical="top"/>
      <protection locked="0"/>
    </xf>
    <xf numFmtId="0" fontId="35" fillId="13" borderId="33" xfId="0" applyFont="1" applyFill="1" applyBorder="1" applyAlignment="1" applyProtection="1">
      <alignment horizontal="left" vertical="top"/>
      <protection locked="0"/>
    </xf>
    <xf numFmtId="166" fontId="35" fillId="13" borderId="33" xfId="18" applyNumberFormat="1" applyFont="1" applyFill="1" applyBorder="1" applyAlignment="1" applyProtection="1">
      <alignment horizontal="center"/>
      <protection locked="0"/>
    </xf>
    <xf numFmtId="49" fontId="37" fillId="13" borderId="33" xfId="0" applyNumberFormat="1" applyFont="1" applyFill="1" applyBorder="1" applyAlignment="1" applyProtection="1">
      <alignment horizontal="right" vertical="top"/>
      <protection locked="0"/>
    </xf>
    <xf numFmtId="0" fontId="35" fillId="13" borderId="29" xfId="0" applyFont="1" applyFill="1" applyBorder="1" applyAlignment="1" applyProtection="1">
      <alignment horizontal="left"/>
      <protection locked="0"/>
    </xf>
    <xf numFmtId="0" fontId="35" fillId="13" borderId="37" xfId="0" applyFont="1" applyFill="1" applyBorder="1" applyAlignment="1" applyProtection="1">
      <alignment horizontal="left"/>
      <protection locked="0"/>
    </xf>
    <xf numFmtId="167" fontId="35" fillId="13" borderId="30" xfId="16" applyNumberFormat="1" applyFont="1" applyFill="1" applyBorder="1" applyAlignment="1" applyProtection="1">
      <alignment horizontal="center"/>
      <protection locked="0"/>
    </xf>
    <xf numFmtId="167" fontId="35" fillId="13" borderId="38" xfId="16" applyNumberFormat="1" applyFont="1" applyFill="1" applyBorder="1" applyAlignment="1" applyProtection="1">
      <alignment horizontal="center"/>
      <protection locked="0"/>
    </xf>
    <xf numFmtId="49" fontId="34" fillId="13" borderId="28" xfId="0" applyNumberFormat="1" applyFont="1" applyFill="1" applyBorder="1" applyProtection="1">
      <protection locked="0"/>
    </xf>
    <xf numFmtId="0" fontId="34" fillId="13" borderId="31" xfId="0" applyFont="1" applyFill="1" applyBorder="1" applyProtection="1">
      <protection locked="0"/>
    </xf>
    <xf numFmtId="167" fontId="35" fillId="13" borderId="37" xfId="16" applyNumberFormat="1" applyFont="1" applyFill="1" applyBorder="1" applyAlignment="1" applyProtection="1">
      <alignment horizontal="center"/>
      <protection locked="0"/>
    </xf>
    <xf numFmtId="0" fontId="34" fillId="8" borderId="33" xfId="0" applyFont="1" applyFill="1" applyBorder="1" applyAlignment="1" applyProtection="1">
      <alignment horizontal="left" vertical="center"/>
      <protection locked="0"/>
    </xf>
    <xf numFmtId="49" fontId="34" fillId="8" borderId="33" xfId="0" applyNumberFormat="1" applyFont="1" applyFill="1" applyBorder="1" applyAlignment="1" applyProtection="1">
      <alignment horizontal="left" vertical="center"/>
      <protection locked="0"/>
    </xf>
    <xf numFmtId="1" fontId="34" fillId="8" borderId="39" xfId="0" applyNumberFormat="1" applyFont="1" applyFill="1" applyBorder="1" applyAlignment="1" applyProtection="1">
      <alignment horizontal="left" vertical="center"/>
      <protection locked="0"/>
    </xf>
    <xf numFmtId="1" fontId="34" fillId="8" borderId="33" xfId="0" applyNumberFormat="1" applyFont="1" applyFill="1" applyBorder="1" applyAlignment="1" applyProtection="1">
      <alignment horizontal="left" vertical="center"/>
      <protection locked="0"/>
    </xf>
    <xf numFmtId="0" fontId="34" fillId="8" borderId="33" xfId="0" applyFont="1" applyFill="1" applyBorder="1" applyAlignment="1" applyProtection="1">
      <alignment horizontal="left"/>
      <protection locked="0"/>
    </xf>
    <xf numFmtId="0" fontId="34" fillId="8" borderId="33" xfId="0" applyFont="1" applyFill="1" applyBorder="1" applyAlignment="1" applyProtection="1">
      <alignment vertical="top"/>
      <protection locked="0"/>
    </xf>
    <xf numFmtId="0" fontId="34" fillId="13" borderId="28" xfId="0" applyFont="1" applyFill="1" applyBorder="1" applyProtection="1">
      <protection locked="0"/>
    </xf>
    <xf numFmtId="0" fontId="34" fillId="13" borderId="33" xfId="0" applyFont="1" applyFill="1" applyBorder="1" applyAlignment="1" applyProtection="1">
      <alignment vertical="top"/>
      <protection locked="0"/>
    </xf>
    <xf numFmtId="0" fontId="16" fillId="0" borderId="0" xfId="0" applyFont="1" applyProtection="1" quotePrefix="1">
      <protection locked="0"/>
    </xf>
    <xf numFmtId="0" fontId="16" fillId="0" borderId="0" xfId="0" applyFont="1" applyAlignment="1" applyProtection="1" quotePrefix="1">
      <alignment wrapText="1"/>
      <protection locked="0"/>
    </xf>
    <xf numFmtId="0" fontId="16" fillId="0" borderId="0" xfId="0" applyFont="1" applyProtection="1">
      <protection locked="0"/>
    </xf>
    <xf numFmtId="0" fontId="16" fillId="0" borderId="0" xfId="0" applyFont="1" applyFill="1" applyProtection="1">
      <protection locked="0"/>
    </xf>
    <xf numFmtId="0" fontId="41" fillId="0" borderId="0" xfId="0" applyFont="1" applyAlignment="1" quotePrefix="1">
      <alignment wrapText="1"/>
    </xf>
    <xf numFmtId="0" fontId="41" fillId="0" borderId="0" xfId="0" applyFont="1" applyAlignment="1" applyProtection="1">
      <alignment wrapText="1"/>
      <protection locked="0"/>
    </xf>
    <xf numFmtId="0" fontId="0" fillId="13" borderId="28" xfId="0" applyFill="1" applyBorder="1" applyAlignment="1" applyProtection="1">
      <alignment horizontal="left"/>
      <protection locked="0"/>
    </xf>
    <xf numFmtId="0" fontId="0" fillId="13" borderId="31" xfId="0" applyFill="1" applyBorder="1" applyProtection="1">
      <protection locked="0"/>
    </xf>
    <xf numFmtId="0" fontId="0" fillId="8" borderId="33" xfId="0" applyFont="1" applyFill="1" applyBorder="1" applyAlignment="1" applyProtection="1">
      <alignment horizontal="left" vertical="center"/>
      <protection locked="0"/>
    </xf>
    <xf numFmtId="0" fontId="0" fillId="8" borderId="33" xfId="0" applyFont="1" applyFill="1" applyBorder="1" applyAlignment="1" applyProtection="1">
      <alignment horizontal="left"/>
      <protection locked="0"/>
    </xf>
    <xf numFmtId="0" fontId="23" fillId="0" borderId="35" xfId="0" applyFont="1" applyBorder="1" applyAlignment="1" applyProtection="1">
      <alignment vertical="top" wrapText="1"/>
      <protection locked="0"/>
    </xf>
    <xf numFmtId="0" fontId="0" fillId="8" borderId="0" xfId="0" applyFill="1" applyProtection="1">
      <protection locked="0"/>
    </xf>
    <xf numFmtId="0" fontId="0" fillId="13" borderId="0" xfId="0" applyFill="1" applyProtection="1">
      <protection locked="0"/>
    </xf>
    <xf numFmtId="1" fontId="2" fillId="0" borderId="6" xfId="0" applyNumberFormat="1" applyFont="1" applyFill="1" applyBorder="1" applyAlignment="1">
      <alignment horizontal="center"/>
    </xf>
    <xf numFmtId="0" fontId="33" fillId="0" borderId="0" xfId="0" applyFont="1" applyAlignment="1" applyProtection="1">
      <alignment horizontal="center"/>
      <protection locked="0"/>
    </xf>
    <xf numFmtId="0" fontId="42" fillId="0" borderId="0" xfId="0" applyFont="1" applyBorder="1" applyAlignment="1" applyProtection="1" quotePrefix="1">
      <alignment vertical="center" wrapText="1"/>
      <protection locked="0"/>
    </xf>
    <xf numFmtId="0" fontId="42" fillId="0" borderId="0" xfId="0" applyFont="1" applyBorder="1" applyAlignment="1" applyProtection="1">
      <alignment horizontal="left" vertical="center" wrapText="1"/>
      <protection locked="0"/>
    </xf>
    <xf numFmtId="0" fontId="42" fillId="0" borderId="0" xfId="0" applyFont="1" applyBorder="1" applyAlignment="1" applyProtection="1">
      <alignment vertical="center" wrapText="1"/>
      <protection locked="0"/>
    </xf>
    <xf numFmtId="0" fontId="44" fillId="0" borderId="0" xfId="0" applyFont="1" applyBorder="1" applyAlignment="1" applyProtection="1">
      <alignment horizontal="left" vertical="top" wrapText="1"/>
      <protection locked="0"/>
    </xf>
    <xf numFmtId="0" fontId="44" fillId="0" borderId="0" xfId="0" applyFont="1" applyBorder="1" applyAlignment="1" applyProtection="1">
      <alignment vertical="top" wrapText="1"/>
      <protection locked="0"/>
    </xf>
    <xf numFmtId="0" fontId="21" fillId="0" borderId="0" xfId="0" applyFont="1" applyBorder="1" applyAlignment="1">
      <alignment horizontal="left" vertical="center" wrapText="1"/>
    </xf>
    <xf numFmtId="0" fontId="23" fillId="0" borderId="40" xfId="0" applyFont="1" applyBorder="1" applyAlignment="1">
      <alignment horizontal="center" wrapText="1"/>
    </xf>
    <xf numFmtId="49" fontId="35" fillId="13" borderId="33" xfId="18" applyNumberFormat="1" applyFont="1" applyFill="1" applyBorder="1" applyAlignment="1" applyProtection="1" quotePrefix="1">
      <alignment horizontal="center"/>
      <protection locked="0"/>
    </xf>
    <xf numFmtId="0" fontId="23" fillId="0" borderId="32" xfId="0" applyFont="1" applyFill="1" applyBorder="1"/>
    <xf numFmtId="49" fontId="23" fillId="0" borderId="0" xfId="0" applyNumberFormat="1" applyFont="1" applyFill="1" applyBorder="1"/>
    <xf numFmtId="49" fontId="37" fillId="13" borderId="33" xfId="0" applyNumberFormat="1" applyFont="1" applyFill="1" applyBorder="1" applyAlignment="1" applyProtection="1" quotePrefix="1">
      <alignment horizontal="left" vertical="top"/>
      <protection locked="0"/>
    </xf>
    <xf numFmtId="0" fontId="37" fillId="13" borderId="33" xfId="0" applyFont="1" applyFill="1" applyBorder="1" applyAlignment="1" applyProtection="1" quotePrefix="1">
      <alignment horizontal="left" vertical="top"/>
      <protection locked="0"/>
    </xf>
    <xf numFmtId="0" fontId="43" fillId="0" borderId="0" xfId="0" applyFont="1" applyBorder="1" applyAlignment="1" applyProtection="1" quotePrefix="1">
      <alignment vertical="top" wrapText="1"/>
      <protection locked="0"/>
    </xf>
    <xf numFmtId="0" fontId="23" fillId="0" borderId="41" xfId="0" applyFont="1" applyBorder="1" applyAlignment="1">
      <alignment horizontal="center" wrapText="1"/>
    </xf>
    <xf numFmtId="0" fontId="23" fillId="0" borderId="42" xfId="0" applyFont="1" applyBorder="1" applyAlignment="1">
      <alignment horizontal="center" wrapText="1"/>
    </xf>
    <xf numFmtId="0" fontId="23" fillId="0" borderId="43" xfId="0" applyFont="1" applyBorder="1" applyAlignment="1">
      <alignment horizontal="center"/>
    </xf>
    <xf numFmtId="167" fontId="35" fillId="13" borderId="29" xfId="16" applyNumberFormat="1" applyFont="1" applyFill="1" applyBorder="1" applyAlignment="1" applyProtection="1">
      <alignment horizontal="center"/>
      <protection locked="0"/>
    </xf>
    <xf numFmtId="167" fontId="35" fillId="13" borderId="44" xfId="16" applyNumberFormat="1" applyFont="1" applyFill="1" applyBorder="1" applyAlignment="1" applyProtection="1">
      <alignment horizontal="center"/>
      <protection locked="0"/>
    </xf>
    <xf numFmtId="0" fontId="34" fillId="8" borderId="45" xfId="0" applyFont="1" applyFill="1" applyBorder="1" applyAlignment="1" applyProtection="1">
      <alignment vertical="top"/>
      <protection locked="0"/>
    </xf>
    <xf numFmtId="168" fontId="35" fillId="8" borderId="33" xfId="0" applyNumberFormat="1" applyFont="1" applyFill="1" applyBorder="1" applyAlignment="1" applyProtection="1">
      <alignment horizontal="center" vertical="center"/>
      <protection locked="0"/>
    </xf>
    <xf numFmtId="0" fontId="34" fillId="8" borderId="33" xfId="0" applyFont="1" applyFill="1" applyBorder="1" applyAlignment="1" applyProtection="1">
      <alignment horizontal="center" vertical="center"/>
      <protection locked="0"/>
    </xf>
    <xf numFmtId="0" fontId="2" fillId="0" borderId="6" xfId="0" applyFont="1" applyFill="1" applyBorder="1" applyAlignment="1">
      <alignment horizontal="center" wrapText="1"/>
    </xf>
    <xf numFmtId="0" fontId="23" fillId="0" borderId="6" xfId="0" applyNumberFormat="1" applyFont="1" applyFill="1" applyBorder="1" applyAlignment="1">
      <alignment horizontal="center" wrapText="1"/>
    </xf>
    <xf numFmtId="0" fontId="2" fillId="0" borderId="22" xfId="0" applyFont="1" applyFill="1" applyBorder="1" applyAlignment="1">
      <alignment horizontal="center" wrapText="1"/>
    </xf>
    <xf numFmtId="0" fontId="2" fillId="0" borderId="4" xfId="0" applyFont="1" applyBorder="1" applyAlignment="1">
      <alignment wrapText="1"/>
    </xf>
    <xf numFmtId="0" fontId="2" fillId="0" borderId="6" xfId="0" applyNumberFormat="1" applyFont="1" applyFill="1" applyBorder="1" applyAlignment="1">
      <alignment horizontal="center" wrapText="1"/>
    </xf>
    <xf numFmtId="0" fontId="2" fillId="0" borderId="16" xfId="0" applyFont="1" applyFill="1" applyBorder="1" applyAlignment="1">
      <alignment horizontal="center" wrapText="1"/>
    </xf>
    <xf numFmtId="0" fontId="2" fillId="0" borderId="18" xfId="0" applyFont="1" applyFill="1" applyBorder="1" applyAlignment="1">
      <alignment horizontal="center" wrapText="1"/>
    </xf>
    <xf numFmtId="0" fontId="2" fillId="0" borderId="6" xfId="0" applyNumberFormat="1" applyFont="1" applyFill="1" applyBorder="1" applyAlignment="1">
      <alignment horizontal="left" wrapText="1"/>
    </xf>
    <xf numFmtId="0" fontId="2" fillId="0" borderId="16" xfId="0" applyFont="1" applyFill="1" applyBorder="1" applyAlignment="1">
      <alignment horizontal="left" wrapText="1"/>
    </xf>
    <xf numFmtId="0" fontId="2" fillId="0" borderId="18" xfId="0" applyFont="1" applyFill="1" applyBorder="1" applyAlignment="1">
      <alignment wrapText="1"/>
    </xf>
    <xf numFmtId="0" fontId="2" fillId="0" borderId="46" xfId="0" applyFont="1" applyFill="1" applyBorder="1" applyAlignment="1">
      <alignment wrapText="1"/>
    </xf>
    <xf numFmtId="0" fontId="19" fillId="0" borderId="4" xfId="0" applyFont="1" applyFill="1" applyBorder="1" applyAlignment="1">
      <alignment wrapText="1"/>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0" fillId="0" borderId="50" xfId="0" applyBorder="1" applyProtection="1">
      <protection locked="0"/>
    </xf>
    <xf numFmtId="0" fontId="22" fillId="0" borderId="50" xfId="0" applyFont="1" applyFill="1" applyBorder="1" applyAlignment="1" applyProtection="1">
      <alignment horizontal="left"/>
      <protection locked="0"/>
    </xf>
    <xf numFmtId="0" fontId="22" fillId="0" borderId="50" xfId="0" applyFont="1" applyFill="1" applyBorder="1" applyProtection="1">
      <protection locked="0"/>
    </xf>
    <xf numFmtId="0" fontId="22" fillId="0" borderId="50" xfId="0" applyFont="1" applyFill="1" applyBorder="1" applyAlignment="1" applyProtection="1">
      <alignment/>
      <protection locked="0"/>
    </xf>
    <xf numFmtId="49" fontId="0" fillId="0" borderId="0" xfId="0" applyNumberFormat="1" applyProtection="1">
      <protection locked="0"/>
    </xf>
    <xf numFmtId="166" fontId="35" fillId="0" borderId="33" xfId="18" applyNumberFormat="1" applyFont="1" applyFill="1" applyBorder="1" applyAlignment="1" applyProtection="1">
      <alignment horizontal="center"/>
      <protection locked="0"/>
    </xf>
    <xf numFmtId="0" fontId="0" fillId="0" borderId="51" xfId="0" applyBorder="1" applyProtection="1">
      <protection locked="0"/>
    </xf>
    <xf numFmtId="0" fontId="0" fillId="0" borderId="52" xfId="0" applyBorder="1" applyProtection="1">
      <protection locked="0"/>
    </xf>
    <xf numFmtId="0" fontId="22" fillId="0" borderId="50" xfId="0" applyFont="1" applyBorder="1" applyAlignment="1" applyProtection="1" quotePrefix="1">
      <alignment wrapText="1"/>
      <protection locked="0"/>
    </xf>
    <xf numFmtId="0" fontId="22" fillId="0" borderId="0" xfId="0" applyFont="1" applyAlignment="1" applyProtection="1" quotePrefix="1">
      <alignment wrapText="1"/>
      <protection locked="0"/>
    </xf>
    <xf numFmtId="0" fontId="21" fillId="0" borderId="0" xfId="0" applyFont="1" applyBorder="1" applyAlignment="1" applyProtection="1">
      <alignment horizontal="left" vertical="center" wrapText="1"/>
      <protection locked="0"/>
    </xf>
    <xf numFmtId="0" fontId="21" fillId="0" borderId="50" xfId="0" applyFont="1" applyBorder="1" applyAlignment="1" applyProtection="1">
      <alignment vertical="center" wrapText="1"/>
      <protection locked="0"/>
    </xf>
    <xf numFmtId="0" fontId="21" fillId="0" borderId="0" xfId="0" applyFont="1" applyBorder="1" applyAlignment="1" applyProtection="1">
      <alignment vertical="center" wrapText="1"/>
      <protection locked="0"/>
    </xf>
    <xf numFmtId="0" fontId="30" fillId="0" borderId="50" xfId="0" applyFont="1" applyBorder="1" applyAlignment="1" applyProtection="1" quotePrefix="1">
      <alignment vertical="center" wrapText="1"/>
      <protection locked="0"/>
    </xf>
    <xf numFmtId="0" fontId="30"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4" fillId="0" borderId="0" xfId="0" applyFont="1" applyProtection="1" quotePrefix="1">
      <protection/>
    </xf>
    <xf numFmtId="0" fontId="17" fillId="0" borderId="34" xfId="0" applyFont="1" applyBorder="1" applyProtection="1">
      <protection/>
    </xf>
    <xf numFmtId="0" fontId="0" fillId="0" borderId="34" xfId="0" applyBorder="1" applyProtection="1">
      <protection/>
    </xf>
    <xf numFmtId="0" fontId="0" fillId="0" borderId="0" xfId="0" applyBorder="1" applyProtection="1">
      <protection/>
    </xf>
    <xf numFmtId="0" fontId="14" fillId="0" borderId="35" xfId="0" applyFont="1" applyBorder="1" applyProtection="1">
      <protection/>
    </xf>
    <xf numFmtId="0" fontId="35" fillId="0" borderId="0" xfId="0" applyFont="1" applyBorder="1" applyAlignment="1" applyProtection="1">
      <alignment horizontal="left" vertical="top"/>
      <protection/>
    </xf>
    <xf numFmtId="0" fontId="35" fillId="0" borderId="0" xfId="0" applyFont="1" applyBorder="1" applyAlignment="1" applyProtection="1">
      <alignment vertical="top" wrapText="1"/>
      <protection/>
    </xf>
    <xf numFmtId="0" fontId="35" fillId="0" borderId="0" xfId="0" applyFont="1" applyBorder="1" applyAlignment="1" applyProtection="1">
      <alignment vertical="top"/>
      <protection/>
    </xf>
    <xf numFmtId="0" fontId="42" fillId="0" borderId="25" xfId="0" applyFont="1" applyFill="1" applyBorder="1" applyAlignment="1" applyProtection="1">
      <alignment vertical="top" wrapText="1"/>
      <protection/>
    </xf>
    <xf numFmtId="0" fontId="35" fillId="0" borderId="0" xfId="0" applyFont="1" applyFill="1" applyBorder="1" applyAlignment="1" applyProtection="1">
      <alignment vertical="top"/>
      <protection/>
    </xf>
    <xf numFmtId="0" fontId="35" fillId="0" borderId="0" xfId="0" applyFont="1" applyFill="1" applyBorder="1" applyAlignment="1" applyProtection="1">
      <alignment horizontal="left" vertical="top"/>
      <protection/>
    </xf>
    <xf numFmtId="0" fontId="34" fillId="0" borderId="0" xfId="0" applyFont="1" applyBorder="1" applyAlignment="1" applyProtection="1">
      <alignment vertical="top"/>
      <protection/>
    </xf>
    <xf numFmtId="0" fontId="43" fillId="0" borderId="0" xfId="0" applyFont="1" applyBorder="1" applyAlignment="1" applyProtection="1">
      <alignment vertical="top"/>
      <protection/>
    </xf>
    <xf numFmtId="0" fontId="44" fillId="0" borderId="0" xfId="0" applyFont="1" applyBorder="1" applyAlignment="1" applyProtection="1">
      <alignment vertical="top"/>
      <protection/>
    </xf>
    <xf numFmtId="0" fontId="34" fillId="0" borderId="0" xfId="0" applyFont="1" applyBorder="1" applyAlignment="1" applyProtection="1">
      <alignment horizontal="center" vertical="center" wrapText="1"/>
      <protection/>
    </xf>
    <xf numFmtId="0" fontId="34" fillId="0" borderId="0" xfId="0" applyFont="1" applyBorder="1" applyAlignment="1" applyProtection="1">
      <alignment horizontal="center"/>
      <protection/>
    </xf>
    <xf numFmtId="0" fontId="0" fillId="0" borderId="35" xfId="0" applyBorder="1" applyProtection="1">
      <protection/>
    </xf>
    <xf numFmtId="0" fontId="35" fillId="0" borderId="0" xfId="0" applyFont="1" applyBorder="1" applyAlignment="1" applyProtection="1">
      <alignment horizontal="left" vertical="center" wrapText="1"/>
      <protection/>
    </xf>
    <xf numFmtId="0" fontId="17" fillId="0" borderId="34" xfId="0" applyFont="1" applyBorder="1" applyAlignment="1" applyProtection="1">
      <alignment vertical="top"/>
      <protection/>
    </xf>
    <xf numFmtId="0" fontId="0" fillId="0" borderId="34" xfId="0" applyBorder="1" applyAlignment="1" applyProtection="1">
      <alignment vertical="top"/>
      <protection/>
    </xf>
    <xf numFmtId="0" fontId="17" fillId="0" borderId="0" xfId="0" applyFont="1" applyBorder="1" applyAlignment="1" applyProtection="1">
      <alignment vertical="top"/>
      <protection/>
    </xf>
    <xf numFmtId="0" fontId="0" fillId="0" borderId="0" xfId="0" applyBorder="1" applyAlignment="1" applyProtection="1">
      <alignment vertical="top"/>
      <protection/>
    </xf>
    <xf numFmtId="0" fontId="4" fillId="0" borderId="0" xfId="0" applyFont="1" applyBorder="1" applyProtection="1">
      <protection/>
    </xf>
    <xf numFmtId="0" fontId="3" fillId="0" borderId="0" xfId="0" applyFont="1" applyBorder="1" applyProtection="1">
      <protection/>
    </xf>
    <xf numFmtId="0" fontId="35" fillId="0" borderId="0" xfId="0" applyFont="1" applyBorder="1" applyAlignment="1" applyProtection="1">
      <alignment wrapText="1"/>
      <protection/>
    </xf>
    <xf numFmtId="0" fontId="35" fillId="0" borderId="0" xfId="0" applyFont="1" applyBorder="1" applyProtection="1">
      <protection/>
    </xf>
    <xf numFmtId="0" fontId="34" fillId="0" borderId="32" xfId="0" applyFont="1" applyBorder="1" applyAlignment="1" applyProtection="1">
      <alignment horizontal="center"/>
      <protection/>
    </xf>
    <xf numFmtId="0" fontId="34" fillId="0" borderId="0" xfId="0" applyFont="1" applyBorder="1" applyProtection="1">
      <protection/>
    </xf>
    <xf numFmtId="0" fontId="35" fillId="0" borderId="32"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0" xfId="0" applyFont="1" applyBorder="1" applyAlignment="1" applyProtection="1">
      <alignment horizontal="center"/>
      <protection/>
    </xf>
    <xf numFmtId="0" fontId="34" fillId="0" borderId="0" xfId="0" applyFont="1" applyBorder="1" applyAlignment="1" applyProtection="1">
      <alignment horizontal="center" wrapText="1"/>
      <protection/>
    </xf>
    <xf numFmtId="0" fontId="40" fillId="0" borderId="0" xfId="0" applyFont="1" applyBorder="1" applyAlignment="1" applyProtection="1">
      <alignment vertical="top"/>
      <protection/>
    </xf>
    <xf numFmtId="0" fontId="40" fillId="0" borderId="0" xfId="0" applyFont="1" applyBorder="1" applyProtection="1">
      <protection/>
    </xf>
    <xf numFmtId="0" fontId="15" fillId="0" borderId="0" xfId="0" applyFont="1" applyBorder="1" applyAlignment="1" applyProtection="1">
      <alignment vertical="center" wrapText="1"/>
      <protection/>
    </xf>
    <xf numFmtId="0" fontId="36" fillId="0" borderId="0" xfId="0" applyFont="1" applyBorder="1" applyAlignment="1" applyProtection="1" quotePrefix="1">
      <alignment vertical="center" wrapText="1"/>
      <protection/>
    </xf>
    <xf numFmtId="0" fontId="37" fillId="0" borderId="0" xfId="0" applyFont="1" applyBorder="1" applyProtection="1">
      <protection/>
    </xf>
    <xf numFmtId="0" fontId="35" fillId="0" borderId="0" xfId="0" applyFont="1" applyBorder="1" applyProtection="1">
      <protection/>
    </xf>
    <xf numFmtId="0" fontId="42" fillId="0" borderId="0" xfId="0" applyFont="1" applyBorder="1" applyAlignment="1" applyProtection="1" quotePrefix="1">
      <alignment vertical="center" wrapText="1"/>
      <protection/>
    </xf>
    <xf numFmtId="0" fontId="43" fillId="0" borderId="0" xfId="0" applyFont="1" applyBorder="1" applyProtection="1">
      <protection/>
    </xf>
    <xf numFmtId="0" fontId="41" fillId="0" borderId="0" xfId="0" applyFont="1" applyBorder="1" applyAlignment="1" applyProtection="1">
      <alignment vertical="top"/>
      <protection/>
    </xf>
    <xf numFmtId="0" fontId="37" fillId="0" borderId="28" xfId="0" applyFont="1" applyBorder="1" applyProtection="1">
      <protection/>
    </xf>
    <xf numFmtId="0" fontId="35" fillId="0" borderId="31" xfId="0" applyFont="1" applyBorder="1" applyProtection="1">
      <protection/>
    </xf>
    <xf numFmtId="0" fontId="14" fillId="0" borderId="0" xfId="0" applyFont="1" applyBorder="1" applyAlignment="1" applyProtection="1">
      <alignment vertical="top"/>
      <protection/>
    </xf>
    <xf numFmtId="0" fontId="0" fillId="0" borderId="0" xfId="0" applyFont="1" applyBorder="1" applyAlignment="1" applyProtection="1">
      <alignment vertical="top"/>
      <protection/>
    </xf>
    <xf numFmtId="0" fontId="23" fillId="0" borderId="28" xfId="0" applyFont="1" applyBorder="1" applyProtection="1">
      <protection/>
    </xf>
    <xf numFmtId="0" fontId="2" fillId="0" borderId="31" xfId="0" applyFont="1" applyBorder="1" applyProtection="1">
      <protection/>
    </xf>
    <xf numFmtId="0" fontId="23" fillId="0" borderId="0" xfId="0" applyFont="1" applyBorder="1" applyAlignment="1" applyProtection="1">
      <alignment vertical="top" wrapText="1"/>
      <protection/>
    </xf>
    <xf numFmtId="0" fontId="2"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0" fontId="11" fillId="0" borderId="0" xfId="0" applyFont="1" applyBorder="1" applyAlignment="1" applyProtection="1">
      <alignment horizontal="center" wrapText="1"/>
      <protection/>
    </xf>
    <xf numFmtId="0" fontId="37" fillId="0" borderId="0" xfId="0" applyFont="1" applyBorder="1" applyAlignment="1" applyProtection="1">
      <alignment horizontal="center" wrapText="1"/>
      <protection/>
    </xf>
    <xf numFmtId="0" fontId="34" fillId="0" borderId="0" xfId="0" applyFont="1" applyBorder="1" applyAlignment="1" applyProtection="1">
      <alignment horizontal="center" vertical="top"/>
      <protection/>
    </xf>
    <xf numFmtId="0" fontId="37" fillId="0" borderId="32" xfId="0" applyFont="1" applyBorder="1" applyAlignment="1" applyProtection="1">
      <alignment horizontal="center" wrapText="1"/>
      <protection/>
    </xf>
    <xf numFmtId="0" fontId="23" fillId="0" borderId="43" xfId="0" applyFont="1" applyBorder="1" applyAlignment="1">
      <alignment horizontal="center" wrapText="1"/>
    </xf>
    <xf numFmtId="0" fontId="23" fillId="0" borderId="40" xfId="0" applyFont="1" applyBorder="1" applyAlignment="1">
      <alignment horizontal="center" wrapText="1"/>
    </xf>
    <xf numFmtId="0" fontId="34" fillId="0" borderId="0" xfId="0" applyFont="1" applyBorder="1" applyAlignment="1" applyProtection="1">
      <alignment horizontal="center"/>
      <protection locked="0"/>
    </xf>
    <xf numFmtId="0" fontId="34" fillId="0" borderId="0" xfId="0" applyFont="1" applyBorder="1" applyAlignment="1" applyProtection="1">
      <alignment horizontal="center" wrapText="1"/>
      <protection locked="0"/>
    </xf>
    <xf numFmtId="0" fontId="23" fillId="0" borderId="0" xfId="0" applyFont="1" applyFill="1" applyBorder="1" applyAlignment="1">
      <alignment horizontal="left"/>
    </xf>
    <xf numFmtId="0" fontId="3" fillId="0" borderId="3" xfId="0" applyFont="1" applyBorder="1"/>
    <xf numFmtId="0" fontId="24" fillId="0" borderId="3" xfId="0" applyFont="1" applyBorder="1"/>
    <xf numFmtId="0" fontId="49" fillId="0" borderId="0" xfId="20" applyFont="1">
      <alignment/>
      <protection/>
    </xf>
    <xf numFmtId="0" fontId="48" fillId="0" borderId="0" xfId="20">
      <alignment/>
      <protection/>
    </xf>
    <xf numFmtId="0" fontId="50" fillId="0" borderId="0" xfId="20" applyFont="1">
      <alignment/>
      <protection/>
    </xf>
    <xf numFmtId="0" fontId="48" fillId="0" borderId="0" xfId="20" applyFont="1">
      <alignment/>
      <protection/>
    </xf>
    <xf numFmtId="3" fontId="48" fillId="0" borderId="0" xfId="20" applyNumberFormat="1" applyAlignment="1">
      <alignment horizontal="left"/>
      <protection/>
    </xf>
    <xf numFmtId="169" fontId="48" fillId="0" borderId="0" xfId="20" applyNumberFormat="1" applyAlignment="1">
      <alignment horizontal="left"/>
      <protection/>
    </xf>
    <xf numFmtId="0" fontId="48" fillId="0" borderId="0" xfId="20" applyAlignment="1">
      <alignment horizontal="center"/>
      <protection/>
    </xf>
    <xf numFmtId="14" fontId="48" fillId="0" borderId="0" xfId="20" applyNumberFormat="1">
      <alignment/>
      <protection/>
    </xf>
    <xf numFmtId="169" fontId="48" fillId="0" borderId="0" xfId="20" applyNumberFormat="1">
      <alignment/>
      <protection/>
    </xf>
    <xf numFmtId="0" fontId="51" fillId="0" borderId="0" xfId="20" applyFont="1">
      <alignment/>
      <protection/>
    </xf>
    <xf numFmtId="169" fontId="51" fillId="0" borderId="0" xfId="20" applyNumberFormat="1" applyFont="1">
      <alignment/>
      <protection/>
    </xf>
    <xf numFmtId="0" fontId="53" fillId="0" borderId="0" xfId="21" applyFont="1">
      <alignment/>
      <protection/>
    </xf>
    <xf numFmtId="0" fontId="52" fillId="0" borderId="0" xfId="21">
      <alignment/>
      <protection/>
    </xf>
    <xf numFmtId="0" fontId="54" fillId="0" borderId="0" xfId="21" applyFont="1">
      <alignment/>
      <protection/>
    </xf>
    <xf numFmtId="10" fontId="0" fillId="0" borderId="0" xfId="22" applyNumberFormat="1" applyFont="1"/>
    <xf numFmtId="0" fontId="52" fillId="0" borderId="0" xfId="21" applyFont="1">
      <alignment/>
      <protection/>
    </xf>
    <xf numFmtId="14" fontId="54" fillId="0" borderId="0" xfId="21" applyNumberFormat="1" applyFont="1">
      <alignment/>
      <protection/>
    </xf>
    <xf numFmtId="0" fontId="54" fillId="0" borderId="0" xfId="21" applyFont="1" applyAlignment="1">
      <alignment horizontal="center"/>
      <protection/>
    </xf>
    <xf numFmtId="14" fontId="52" fillId="0" borderId="0" xfId="21" applyNumberFormat="1" applyFont="1">
      <alignment/>
      <protection/>
    </xf>
    <xf numFmtId="38" fontId="52" fillId="0" borderId="0" xfId="21" applyNumberFormat="1">
      <alignment/>
      <protection/>
    </xf>
    <xf numFmtId="0" fontId="54" fillId="0" borderId="0" xfId="21" applyFont="1" applyFill="1" applyBorder="1">
      <alignment/>
      <protection/>
    </xf>
    <xf numFmtId="169" fontId="0" fillId="0" borderId="0" xfId="23" applyNumberFormat="1" applyFont="1" applyFill="1" applyBorder="1"/>
    <xf numFmtId="0" fontId="52" fillId="0" borderId="0" xfId="21" applyAlignment="1">
      <alignment horizontal="left"/>
      <protection/>
    </xf>
    <xf numFmtId="9" fontId="52" fillId="0" borderId="0" xfId="21" applyNumberFormat="1">
      <alignment/>
      <protection/>
    </xf>
    <xf numFmtId="44" fontId="0" fillId="0" borderId="0" xfId="23" applyFont="1"/>
    <xf numFmtId="0" fontId="52" fillId="0" borderId="0" xfId="21" applyAlignment="1">
      <alignment horizontal="right"/>
      <protection/>
    </xf>
    <xf numFmtId="0" fontId="52" fillId="0" borderId="0" xfId="21" applyFont="1" applyAlignment="1">
      <alignment horizontal="center"/>
      <protection/>
    </xf>
    <xf numFmtId="0" fontId="52" fillId="0" borderId="0" xfId="21" applyAlignment="1">
      <alignment horizontal="center"/>
      <protection/>
    </xf>
    <xf numFmtId="0" fontId="55" fillId="0" borderId="0" xfId="21" applyFont="1">
      <alignment/>
      <protection/>
    </xf>
    <xf numFmtId="38" fontId="55" fillId="0" borderId="53" xfId="21" applyNumberFormat="1" applyFont="1" applyBorder="1">
      <alignment/>
      <protection/>
    </xf>
    <xf numFmtId="167" fontId="55" fillId="0" borderId="33" xfId="23" applyNumberFormat="1" applyFont="1" applyBorder="1"/>
    <xf numFmtId="38" fontId="34" fillId="13" borderId="33" xfId="0" applyNumberFormat="1" applyFont="1" applyFill="1" applyBorder="1" applyAlignment="1" applyProtection="1">
      <alignment vertical="top"/>
      <protection locked="0"/>
    </xf>
    <xf numFmtId="167" fontId="0" fillId="0" borderId="0" xfId="23" applyNumberFormat="1" applyFont="1"/>
    <xf numFmtId="0" fontId="52" fillId="0" borderId="54" xfId="21" applyBorder="1">
      <alignment/>
      <protection/>
    </xf>
    <xf numFmtId="167" fontId="0" fillId="0" borderId="14" xfId="23" applyNumberFormat="1" applyFont="1" applyBorder="1"/>
    <xf numFmtId="0" fontId="52" fillId="0" borderId="15" xfId="21" applyFont="1" applyBorder="1">
      <alignment/>
      <protection/>
    </xf>
    <xf numFmtId="0" fontId="52" fillId="0" borderId="20" xfId="21" applyBorder="1">
      <alignment/>
      <protection/>
    </xf>
    <xf numFmtId="167" fontId="0" fillId="0" borderId="0" xfId="23" applyNumberFormat="1" applyFont="1" applyBorder="1"/>
    <xf numFmtId="0" fontId="52" fillId="0" borderId="7" xfId="21" applyBorder="1">
      <alignment/>
      <protection/>
    </xf>
    <xf numFmtId="167" fontId="0" fillId="0" borderId="5" xfId="23" applyNumberFormat="1" applyFont="1" applyBorder="1"/>
    <xf numFmtId="0" fontId="52" fillId="0" borderId="11" xfId="21" applyFont="1" applyBorder="1">
      <alignment/>
      <protection/>
    </xf>
    <xf numFmtId="167" fontId="0" fillId="0" borderId="53" xfId="23" applyNumberFormat="1" applyFont="1" applyBorder="1"/>
    <xf numFmtId="0" fontId="34" fillId="0" borderId="32" xfId="0" applyFont="1" applyBorder="1" applyAlignment="1" applyProtection="1">
      <alignment horizontal="center"/>
      <protection/>
    </xf>
    <xf numFmtId="0" fontId="34" fillId="0" borderId="32" xfId="0" applyFont="1" applyBorder="1" applyAlignment="1" applyProtection="1">
      <alignment horizontal="center" wrapText="1"/>
      <protection/>
    </xf>
    <xf numFmtId="0" fontId="37" fillId="0" borderId="28" xfId="0" applyFont="1" applyFill="1" applyBorder="1" applyAlignment="1" applyProtection="1">
      <alignment wrapText="1"/>
      <protection/>
    </xf>
    <xf numFmtId="0" fontId="37" fillId="0" borderId="31" xfId="0" applyFont="1" applyFill="1" applyBorder="1" applyAlignment="1" applyProtection="1">
      <alignment wrapText="1"/>
      <protection/>
    </xf>
    <xf numFmtId="0" fontId="37" fillId="0" borderId="28" xfId="0" applyFont="1" applyBorder="1" applyAlignment="1" applyProtection="1">
      <alignment wrapText="1"/>
      <protection/>
    </xf>
    <xf numFmtId="0" fontId="37" fillId="0" borderId="31" xfId="0" applyFont="1" applyBorder="1" applyAlignment="1" applyProtection="1">
      <alignment wrapText="1"/>
      <protection/>
    </xf>
    <xf numFmtId="0" fontId="37" fillId="0" borderId="28" xfId="0" applyFont="1" applyBorder="1" applyAlignment="1" applyProtection="1">
      <alignment vertical="top" wrapText="1"/>
      <protection/>
    </xf>
    <xf numFmtId="0" fontId="37" fillId="0" borderId="31" xfId="0" applyFont="1" applyBorder="1" applyAlignment="1" applyProtection="1">
      <alignment vertical="top" wrapText="1"/>
      <protection/>
    </xf>
    <xf numFmtId="0" fontId="23" fillId="0" borderId="28" xfId="0" applyFont="1" applyFill="1" applyBorder="1" applyAlignment="1" applyProtection="1">
      <alignment wrapText="1"/>
      <protection/>
    </xf>
    <xf numFmtId="0" fontId="23" fillId="0" borderId="31" xfId="0" applyFont="1" applyFill="1" applyBorder="1" applyAlignment="1" applyProtection="1">
      <alignment wrapText="1"/>
      <protection/>
    </xf>
    <xf numFmtId="0" fontId="23" fillId="0" borderId="28" xfId="0" applyFont="1" applyBorder="1" applyAlignment="1" applyProtection="1">
      <alignment wrapText="1"/>
      <protection/>
    </xf>
    <xf numFmtId="0" fontId="23" fillId="0" borderId="31" xfId="0" applyFont="1" applyBorder="1" applyAlignment="1" applyProtection="1">
      <alignment wrapText="1"/>
      <protection/>
    </xf>
    <xf numFmtId="0" fontId="23" fillId="0" borderId="28" xfId="0" applyFont="1" applyBorder="1" applyAlignment="1" applyProtection="1">
      <alignment vertical="top" wrapText="1"/>
      <protection/>
    </xf>
    <xf numFmtId="0" fontId="23" fillId="0" borderId="31" xfId="0" applyFont="1" applyBorder="1" applyAlignment="1" applyProtection="1">
      <alignment vertical="top" wrapText="1"/>
      <protection/>
    </xf>
    <xf numFmtId="0" fontId="42" fillId="0" borderId="0" xfId="0" applyFont="1" applyBorder="1" applyAlignment="1" applyProtection="1">
      <alignment horizontal="left" vertical="center" wrapText="1"/>
      <protection/>
    </xf>
    <xf numFmtId="0" fontId="42" fillId="0" borderId="25" xfId="0" applyFont="1" applyBorder="1" applyAlignment="1" applyProtection="1">
      <alignment horizontal="left" vertical="center" wrapText="1"/>
      <protection/>
    </xf>
    <xf numFmtId="0" fontId="42" fillId="0" borderId="0" xfId="0" applyFont="1" applyFill="1" applyBorder="1" applyAlignment="1" applyProtection="1">
      <alignment vertical="top" wrapText="1"/>
      <protection/>
    </xf>
    <xf numFmtId="0" fontId="42" fillId="0" borderId="25" xfId="0" applyFont="1" applyFill="1" applyBorder="1" applyAlignment="1" applyProtection="1">
      <alignment vertical="top" wrapText="1"/>
      <protection/>
    </xf>
    <xf numFmtId="0" fontId="35" fillId="13" borderId="28" xfId="0" applyFont="1" applyFill="1" applyBorder="1" applyAlignment="1" applyProtection="1">
      <alignment horizontal="left"/>
      <protection locked="0"/>
    </xf>
    <xf numFmtId="0" fontId="35" fillId="13" borderId="37" xfId="0" applyFont="1" applyFill="1" applyBorder="1" applyAlignment="1" applyProtection="1">
      <alignment horizontal="left"/>
      <protection locked="0"/>
    </xf>
    <xf numFmtId="0" fontId="42" fillId="0" borderId="0" xfId="0" applyFont="1" applyBorder="1" applyAlignment="1" applyProtection="1">
      <alignment vertical="center" wrapText="1"/>
      <protection/>
    </xf>
    <xf numFmtId="0" fontId="42" fillId="0" borderId="0" xfId="0" applyFont="1" applyBorder="1" applyAlignment="1" applyProtection="1" quotePrefix="1">
      <alignment vertical="center" wrapText="1"/>
      <protection/>
    </xf>
    <xf numFmtId="0" fontId="42" fillId="0" borderId="0" xfId="0" applyFont="1" applyFill="1" applyBorder="1" applyAlignment="1" applyProtection="1">
      <alignment horizontal="left" vertical="top" wrapText="1"/>
      <protection/>
    </xf>
    <xf numFmtId="0" fontId="42" fillId="0" borderId="25" xfId="0" applyFont="1" applyFill="1" applyBorder="1" applyAlignment="1" applyProtection="1">
      <alignment horizontal="left" vertical="top" wrapText="1"/>
      <protection/>
    </xf>
    <xf numFmtId="0" fontId="35" fillId="8" borderId="28" xfId="0" applyFont="1" applyFill="1" applyBorder="1" applyAlignment="1" applyProtection="1">
      <alignment horizontal="left" vertical="center" wrapText="1"/>
      <protection locked="0"/>
    </xf>
    <xf numFmtId="0" fontId="35" fillId="8" borderId="29" xfId="0" applyFont="1" applyFill="1" applyBorder="1" applyAlignment="1" applyProtection="1">
      <alignment horizontal="left" vertical="center" wrapText="1"/>
      <protection locked="0"/>
    </xf>
    <xf numFmtId="0" fontId="35" fillId="8" borderId="31" xfId="0" applyFont="1" applyFill="1" applyBorder="1" applyAlignment="1" applyProtection="1">
      <alignment horizontal="left" vertical="center" wrapText="1"/>
      <protection locked="0"/>
    </xf>
    <xf numFmtId="0" fontId="43" fillId="0" borderId="35" xfId="0" applyFont="1" applyBorder="1" applyAlignment="1" applyProtection="1" quotePrefix="1">
      <alignment vertical="top" wrapText="1"/>
      <protection/>
    </xf>
    <xf numFmtId="0" fontId="44" fillId="0" borderId="0" xfId="0" applyFont="1" applyBorder="1" applyAlignment="1" applyProtection="1" quotePrefix="1">
      <alignment vertical="top" wrapText="1"/>
      <protection/>
    </xf>
    <xf numFmtId="0" fontId="44" fillId="0" borderId="0" xfId="0" applyFont="1" applyBorder="1" applyAlignment="1" applyProtection="1">
      <alignment vertical="top" wrapText="1"/>
      <protection/>
    </xf>
    <xf numFmtId="0" fontId="37" fillId="0" borderId="0" xfId="0" applyFont="1" applyBorder="1" applyAlignment="1" applyProtection="1">
      <alignment wrapText="1"/>
      <protection/>
    </xf>
    <xf numFmtId="0" fontId="42" fillId="0" borderId="0" xfId="0" applyFont="1" applyFill="1" applyBorder="1" applyAlignment="1" applyProtection="1" quotePrefix="1">
      <alignment vertical="top" wrapText="1"/>
      <protection/>
    </xf>
    <xf numFmtId="0" fontId="34" fillId="0" borderId="0" xfId="0" applyFont="1" applyBorder="1" applyAlignment="1" applyProtection="1">
      <alignment horizontal="center"/>
      <protection/>
    </xf>
    <xf numFmtId="0" fontId="37" fillId="0" borderId="0" xfId="0" applyFont="1" applyFill="1" applyBorder="1" applyAlignment="1" applyProtection="1">
      <alignment wrapText="1"/>
      <protection/>
    </xf>
    <xf numFmtId="0" fontId="37" fillId="0" borderId="0" xfId="0" applyFont="1" applyBorder="1" applyAlignment="1" applyProtection="1">
      <alignment vertical="top" wrapText="1"/>
      <protection/>
    </xf>
    <xf numFmtId="0" fontId="33" fillId="0" borderId="0" xfId="0" applyFont="1" applyAlignment="1" applyProtection="1">
      <alignment horizontal="center"/>
      <protection locked="0"/>
    </xf>
    <xf numFmtId="0" fontId="36" fillId="0" borderId="0" xfId="0" applyFont="1" applyBorder="1" applyAlignment="1" applyProtection="1" quotePrefix="1">
      <alignment vertical="center" wrapText="1"/>
      <protection/>
    </xf>
    <xf numFmtId="0" fontId="34" fillId="0" borderId="32" xfId="0" applyFont="1" applyBorder="1" applyAlignment="1" applyProtection="1">
      <alignment horizontal="center" vertical="center"/>
      <protection/>
    </xf>
    <xf numFmtId="0" fontId="44" fillId="0" borderId="0" xfId="0" applyFont="1" applyBorder="1" applyAlignment="1" applyProtection="1">
      <alignment horizontal="left" vertical="top" wrapText="1"/>
      <protection/>
    </xf>
    <xf numFmtId="0" fontId="35" fillId="0" borderId="32" xfId="0" applyFont="1" applyBorder="1" applyAlignment="1" applyProtection="1">
      <alignment horizontal="center" wrapText="1"/>
      <protection/>
    </xf>
    <xf numFmtId="0" fontId="37" fillId="0" borderId="0" xfId="0" applyFont="1" applyFill="1" applyBorder="1" applyAlignment="1" applyProtection="1">
      <alignment horizontal="center" wrapText="1"/>
      <protection/>
    </xf>
    <xf numFmtId="0" fontId="37" fillId="0" borderId="32" xfId="0" applyFont="1" applyFill="1" applyBorder="1" applyAlignment="1" applyProtection="1">
      <alignment horizontal="center" wrapText="1"/>
      <protection/>
    </xf>
    <xf numFmtId="49" fontId="34" fillId="16" borderId="28" xfId="0" applyNumberFormat="1" applyFont="1" applyFill="1" applyBorder="1" applyAlignment="1" applyProtection="1" quotePrefix="1">
      <alignment vertical="center" wrapText="1"/>
      <protection locked="0"/>
    </xf>
    <xf numFmtId="49" fontId="34" fillId="16" borderId="29" xfId="0" applyNumberFormat="1" applyFont="1" applyFill="1" applyBorder="1" applyAlignment="1" applyProtection="1" quotePrefix="1">
      <alignment vertical="center" wrapText="1"/>
      <protection locked="0"/>
    </xf>
    <xf numFmtId="49" fontId="34" fillId="16" borderId="31" xfId="0" applyNumberFormat="1" applyFont="1" applyFill="1" applyBorder="1" applyAlignment="1" applyProtection="1" quotePrefix="1">
      <alignment vertical="center" wrapText="1"/>
      <protection locked="0"/>
    </xf>
    <xf numFmtId="49" fontId="34" fillId="16" borderId="28" xfId="0" applyNumberFormat="1" applyFont="1" applyFill="1" applyBorder="1" applyAlignment="1" applyProtection="1">
      <alignment vertical="center" wrapText="1"/>
      <protection locked="0"/>
    </xf>
    <xf numFmtId="0" fontId="2" fillId="0" borderId="0" xfId="0" applyFont="1" applyAlignment="1" applyProtection="1">
      <alignment wrapText="1"/>
      <protection/>
    </xf>
    <xf numFmtId="0" fontId="34" fillId="16" borderId="28" xfId="0" applyFont="1" applyFill="1" applyBorder="1" applyAlignment="1" applyProtection="1">
      <alignment vertical="top"/>
      <protection locked="0"/>
    </xf>
    <xf numFmtId="0" fontId="34" fillId="16" borderId="29" xfId="0" applyFont="1" applyFill="1" applyBorder="1" applyAlignment="1" applyProtection="1">
      <alignment vertical="top"/>
      <protection locked="0"/>
    </xf>
    <xf numFmtId="0" fontId="34" fillId="16" borderId="31" xfId="0" applyFont="1" applyFill="1" applyBorder="1" applyAlignment="1" applyProtection="1">
      <alignment vertical="top"/>
      <protection locked="0"/>
    </xf>
    <xf numFmtId="49" fontId="34" fillId="16" borderId="28" xfId="0" applyNumberFormat="1" applyFont="1" applyFill="1" applyBorder="1" applyAlignment="1" applyProtection="1" quotePrefix="1">
      <alignment vertical="center" wrapText="1"/>
      <protection/>
    </xf>
    <xf numFmtId="49" fontId="34" fillId="16" borderId="29" xfId="0" applyNumberFormat="1" applyFont="1" applyFill="1" applyBorder="1" applyAlignment="1" applyProtection="1" quotePrefix="1">
      <alignment vertical="center" wrapText="1"/>
      <protection/>
    </xf>
    <xf numFmtId="49" fontId="34" fillId="16" borderId="31" xfId="0" applyNumberFormat="1" applyFont="1" applyFill="1" applyBorder="1" applyAlignment="1" applyProtection="1" quotePrefix="1">
      <alignment vertical="center" wrapText="1"/>
      <protection/>
    </xf>
    <xf numFmtId="0" fontId="23" fillId="0" borderId="24" xfId="0" applyFont="1" applyBorder="1" applyAlignment="1">
      <alignment wrapText="1"/>
    </xf>
    <xf numFmtId="0" fontId="23" fillId="0" borderId="10" xfId="0" applyFont="1" applyBorder="1" applyAlignment="1">
      <alignment wrapText="1"/>
    </xf>
    <xf numFmtId="0" fontId="23" fillId="0" borderId="24" xfId="0" applyFont="1" applyFill="1" applyBorder="1" applyAlignment="1">
      <alignment wrapText="1"/>
    </xf>
    <xf numFmtId="0" fontId="23" fillId="0" borderId="10" xfId="0" applyFont="1" applyFill="1" applyBorder="1" applyAlignment="1">
      <alignment wrapText="1"/>
    </xf>
    <xf numFmtId="0" fontId="23" fillId="0" borderId="24" xfId="0" applyFont="1" applyBorder="1" applyAlignment="1">
      <alignment vertical="top" wrapText="1"/>
    </xf>
    <xf numFmtId="0" fontId="23" fillId="0" borderId="10" xfId="0" applyFont="1" applyBorder="1" applyAlignment="1">
      <alignment vertical="top" wrapText="1"/>
    </xf>
    <xf numFmtId="0" fontId="23" fillId="0" borderId="43" xfId="0" applyFont="1" applyBorder="1" applyAlignment="1">
      <alignment horizontal="center" wrapText="1"/>
    </xf>
    <xf numFmtId="0" fontId="23" fillId="0" borderId="40" xfId="0" applyFont="1" applyBorder="1" applyAlignment="1">
      <alignment horizontal="center" wrapText="1"/>
    </xf>
    <xf numFmtId="0" fontId="23" fillId="0" borderId="43" xfId="0" applyFont="1" applyFill="1" applyBorder="1" applyAlignment="1">
      <alignment horizontal="center" wrapText="1"/>
    </xf>
    <xf numFmtId="0" fontId="23" fillId="0" borderId="40" xfId="0" applyFont="1" applyFill="1" applyBorder="1" applyAlignment="1">
      <alignment horizontal="center" wrapText="1"/>
    </xf>
    <xf numFmtId="0" fontId="21" fillId="0" borderId="0" xfId="0" applyFont="1" applyBorder="1" applyAlignment="1" quotePrefix="1">
      <alignment horizontal="left" vertical="center" wrapText="1"/>
    </xf>
    <xf numFmtId="0" fontId="21" fillId="0" borderId="0" xfId="0" applyFont="1" applyBorder="1" applyAlignment="1">
      <alignment horizontal="left" vertical="center" wrapText="1"/>
    </xf>
    <xf numFmtId="0" fontId="23" fillId="0" borderId="0" xfId="0" applyFont="1" applyFill="1" applyBorder="1" applyAlignment="1">
      <alignment horizontal="left"/>
    </xf>
    <xf numFmtId="0" fontId="2" fillId="0" borderId="55" xfId="0" applyFont="1" applyBorder="1" applyAlignment="1">
      <alignment horizontal="left"/>
    </xf>
    <xf numFmtId="0" fontId="2" fillId="0" borderId="56" xfId="0" applyFont="1" applyBorder="1" applyAlignment="1">
      <alignment horizontal="left"/>
    </xf>
    <xf numFmtId="0" fontId="2" fillId="0" borderId="57" xfId="0" applyFont="1" applyFill="1" applyBorder="1"/>
    <xf numFmtId="0" fontId="2" fillId="0" borderId="32" xfId="0" applyFont="1" applyFill="1" applyBorder="1"/>
    <xf numFmtId="0" fontId="2" fillId="0" borderId="56" xfId="0" applyFont="1" applyFill="1" applyBorder="1" applyAlignment="1">
      <alignment horizontal="center"/>
    </xf>
    <xf numFmtId="0" fontId="2" fillId="0" borderId="58" xfId="0" applyFont="1" applyFill="1" applyBorder="1" applyAlignment="1">
      <alignment horizontal="center"/>
    </xf>
    <xf numFmtId="0" fontId="15" fillId="17" borderId="59" xfId="0" applyFont="1" applyFill="1" applyBorder="1" applyAlignment="1">
      <alignment horizontal="center" vertical="center"/>
    </xf>
    <xf numFmtId="167" fontId="23" fillId="0" borderId="28" xfId="16" applyNumberFormat="1" applyFont="1" applyFill="1" applyBorder="1" applyAlignment="1">
      <alignment horizontal="right" vertical="center" wrapText="1"/>
    </xf>
    <xf numFmtId="167" fontId="23" fillId="0" borderId="29" xfId="16" applyNumberFormat="1" applyFont="1" applyFill="1" applyBorder="1" applyAlignment="1">
      <alignment horizontal="right" vertical="center" wrapText="1"/>
    </xf>
    <xf numFmtId="167" fontId="23" fillId="0" borderId="31" xfId="16" applyNumberFormat="1" applyFont="1" applyFill="1" applyBorder="1" applyAlignment="1">
      <alignment horizontal="right" vertical="center" wrapText="1"/>
    </xf>
    <xf numFmtId="0" fontId="24" fillId="0" borderId="0" xfId="0" applyFont="1" applyFill="1" applyBorder="1" applyAlignment="1">
      <alignment horizontal="left"/>
    </xf>
    <xf numFmtId="165" fontId="23" fillId="0" borderId="0" xfId="0" applyNumberFormat="1" applyFont="1" applyFill="1" applyBorder="1" applyAlignment="1">
      <alignment horizontal="left"/>
    </xf>
    <xf numFmtId="165" fontId="23" fillId="0" borderId="25" xfId="0" applyNumberFormat="1" applyFont="1" applyFill="1" applyBorder="1" applyAlignment="1">
      <alignment horizontal="left"/>
    </xf>
    <xf numFmtId="165" fontId="2" fillId="0" borderId="32" xfId="0" applyNumberFormat="1" applyFont="1" applyFill="1" applyBorder="1" applyAlignment="1" quotePrefix="1">
      <alignment horizontal="left"/>
    </xf>
    <xf numFmtId="165" fontId="2" fillId="0" borderId="60" xfId="0" applyNumberFormat="1" applyFont="1" applyFill="1" applyBorder="1" applyAlignment="1">
      <alignment horizontal="left"/>
    </xf>
    <xf numFmtId="0" fontId="23" fillId="0" borderId="32" xfId="0" applyFont="1" applyFill="1" applyBorder="1" applyAlignment="1">
      <alignment horizontal="left"/>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17" borderId="59" xfId="0" applyFont="1" applyFill="1" applyBorder="1" applyAlignment="1">
      <alignment horizontal="center" vertical="center"/>
    </xf>
    <xf numFmtId="0" fontId="28" fillId="0" borderId="0" xfId="0" applyFont="1" applyAlignment="1">
      <alignment horizontal="center"/>
    </xf>
    <xf numFmtId="0" fontId="4" fillId="17" borderId="59" xfId="0" applyFont="1" applyFill="1" applyBorder="1" applyAlignment="1">
      <alignment horizontal="center" vertical="center"/>
    </xf>
    <xf numFmtId="0" fontId="2" fillId="0" borderId="0" xfId="0" applyFont="1" applyFill="1" applyBorder="1" applyAlignment="1">
      <alignment/>
    </xf>
    <xf numFmtId="0" fontId="2" fillId="0" borderId="17" xfId="0" applyFont="1" applyFill="1" applyBorder="1" applyAlignment="1">
      <alignment horizontal="left"/>
    </xf>
    <xf numFmtId="0" fontId="2" fillId="0" borderId="0" xfId="0" applyFont="1" applyFill="1" applyBorder="1" applyAlignment="1">
      <alignment horizontal="left"/>
    </xf>
    <xf numFmtId="0" fontId="2" fillId="0" borderId="17" xfId="0" applyFont="1" applyFill="1" applyBorder="1" applyAlignment="1">
      <alignment wrapText="1"/>
    </xf>
    <xf numFmtId="0" fontId="2" fillId="0" borderId="0" xfId="0" applyFont="1" applyFill="1" applyBorder="1" applyAlignment="1">
      <alignment wrapText="1"/>
    </xf>
    <xf numFmtId="0" fontId="2" fillId="0" borderId="17" xfId="0" applyFont="1" applyFill="1" applyBorder="1"/>
    <xf numFmtId="0" fontId="2" fillId="0" borderId="0" xfId="0" applyFont="1" applyFill="1" applyBorder="1"/>
    <xf numFmtId="44" fontId="3" fillId="0" borderId="61" xfId="16" applyFont="1" applyBorder="1"/>
    <xf numFmtId="44" fontId="3" fillId="0" borderId="62" xfId="16" applyFont="1" applyBorder="1"/>
    <xf numFmtId="44" fontId="2" fillId="0" borderId="63" xfId="16" applyFont="1" applyBorder="1"/>
    <xf numFmtId="44" fontId="2" fillId="0" borderId="64" xfId="16" applyFont="1" applyBorder="1"/>
    <xf numFmtId="0" fontId="23" fillId="0" borderId="55" xfId="0" applyFont="1" applyBorder="1"/>
    <xf numFmtId="0" fontId="23" fillId="0" borderId="56" xfId="0" applyFont="1" applyBorder="1"/>
    <xf numFmtId="0" fontId="23" fillId="0" borderId="41" xfId="0" applyFont="1" applyBorder="1"/>
    <xf numFmtId="0" fontId="23" fillId="0" borderId="57" xfId="0" applyFont="1" applyBorder="1"/>
    <xf numFmtId="0" fontId="23" fillId="0" borderId="32" xfId="0" applyFont="1" applyBorder="1"/>
    <xf numFmtId="0" fontId="23" fillId="0" borderId="42" xfId="0" applyFont="1" applyBorder="1"/>
    <xf numFmtId="0" fontId="2" fillId="0" borderId="43" xfId="0" applyFont="1" applyBorder="1" applyAlignment="1">
      <alignment horizontal="center" wrapText="1"/>
    </xf>
    <xf numFmtId="0" fontId="2" fillId="0" borderId="40" xfId="0" applyFont="1" applyBorder="1" applyAlignment="1">
      <alignment horizontal="center" wrapText="1"/>
    </xf>
    <xf numFmtId="3" fontId="2" fillId="0" borderId="65" xfId="0" applyNumberFormat="1" applyFont="1" applyBorder="1" applyAlignment="1">
      <alignment horizontal="center"/>
    </xf>
    <xf numFmtId="3" fontId="2" fillId="0" borderId="58" xfId="0" applyNumberFormat="1" applyFont="1" applyBorder="1" applyAlignment="1">
      <alignment horizontal="center"/>
    </xf>
    <xf numFmtId="3" fontId="2" fillId="0" borderId="66" xfId="0" applyNumberFormat="1" applyFont="1" applyBorder="1" applyAlignment="1">
      <alignment horizontal="center" wrapText="1"/>
    </xf>
    <xf numFmtId="3" fontId="2" fillId="0" borderId="60" xfId="0" applyNumberFormat="1" applyFont="1" applyBorder="1" applyAlignment="1">
      <alignment horizontal="center"/>
    </xf>
    <xf numFmtId="44" fontId="2" fillId="0" borderId="7" xfId="16" applyFont="1" applyBorder="1"/>
    <xf numFmtId="44" fontId="2" fillId="0" borderId="67" xfId="16" applyFont="1" applyBorder="1"/>
    <xf numFmtId="3" fontId="11" fillId="0" borderId="0" xfId="0" applyNumberFormat="1" applyFont="1" applyAlignment="1">
      <alignment vertical="top" wrapText="1"/>
    </xf>
  </cellXfs>
  <cellStyles count="30">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Currency 2" xfId="23"/>
    <cellStyle name="20% - Accent1 2" xfId="24"/>
    <cellStyle name="20% - Accent2 2" xfId="25"/>
    <cellStyle name="20% - Accent3 2" xfId="26"/>
    <cellStyle name="20% - Accent4 2" xfId="27"/>
    <cellStyle name="20% - Accent5 2" xfId="28"/>
    <cellStyle name="20% - Accent6 2" xfId="29"/>
    <cellStyle name="40% - Accent1 2" xfId="30"/>
    <cellStyle name="40% - Accent2 2" xfId="31"/>
    <cellStyle name="40% - Accent3 2" xfId="32"/>
    <cellStyle name="40% - Accent4 2" xfId="33"/>
    <cellStyle name="40% - Accent5 2" xfId="34"/>
    <cellStyle name="40% - Accent6 2" xfId="35"/>
    <cellStyle name="Arial 11" xfId="36"/>
    <cellStyle name="Comma 2" xfId="37"/>
    <cellStyle name="Comma 3" xfId="38"/>
    <cellStyle name="Comma 4" xfId="39"/>
    <cellStyle name="Currency 3" xfId="40"/>
    <cellStyle name="Normal 4" xfId="41"/>
    <cellStyle name="Note 2" xfId="42"/>
    <cellStyle name="Note 3"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350"/>
  <sheetViews>
    <sheetView workbookViewId="0" topLeftCell="B1">
      <selection activeCell="J18" sqref="J18"/>
    </sheetView>
  </sheetViews>
  <sheetFormatPr defaultColWidth="9.140625" defaultRowHeight="12.75"/>
  <cols>
    <col min="1" max="1" width="2.00390625" style="113" customWidth="1"/>
    <col min="2" max="2" width="2.8515625" style="113" customWidth="1"/>
    <col min="3" max="3" width="41.8515625" style="113" customWidth="1"/>
    <col min="4" max="4" width="12.7109375" style="113" customWidth="1"/>
    <col min="5" max="5" width="63.140625" style="113" customWidth="1"/>
    <col min="6" max="6" width="21.7109375" style="113" customWidth="1"/>
    <col min="7" max="7" width="15.7109375" style="113" customWidth="1"/>
    <col min="8" max="8" width="15.140625" style="113" customWidth="1"/>
    <col min="9" max="9" width="17.140625" style="113" customWidth="1"/>
    <col min="10" max="10" width="14.8515625" style="113" customWidth="1"/>
    <col min="11" max="12" width="13.8515625" style="113" customWidth="1"/>
    <col min="13" max="13" width="3.00390625" style="113" customWidth="1"/>
    <col min="14" max="16384" width="9.140625" style="113" customWidth="1"/>
  </cols>
  <sheetData>
    <row r="1" ht="18">
      <c r="C1" s="115"/>
    </row>
    <row r="2" spans="3:12" ht="23.25">
      <c r="C2" s="382" t="s">
        <v>59</v>
      </c>
      <c r="D2" s="382"/>
      <c r="E2" s="382"/>
      <c r="F2" s="382"/>
      <c r="G2" s="382"/>
      <c r="H2" s="382"/>
      <c r="I2" s="382"/>
      <c r="J2" s="382"/>
      <c r="K2" s="382"/>
      <c r="L2" s="186"/>
    </row>
    <row r="3" ht="14.25">
      <c r="C3" s="120"/>
    </row>
    <row r="4" spans="3:10" ht="14.25">
      <c r="C4" s="244" t="s">
        <v>66</v>
      </c>
      <c r="I4" s="184"/>
      <c r="J4" s="120" t="s">
        <v>98</v>
      </c>
    </row>
    <row r="5" spans="3:10" ht="14.25">
      <c r="C5" s="244" t="s">
        <v>67</v>
      </c>
      <c r="I5" s="183"/>
      <c r="J5" s="120" t="s">
        <v>97</v>
      </c>
    </row>
    <row r="6" ht="13.5" thickBot="1"/>
    <row r="7" spans="2:13" ht="18.75" thickTop="1">
      <c r="B7" s="220"/>
      <c r="C7" s="245" t="s">
        <v>91</v>
      </c>
      <c r="D7" s="246"/>
      <c r="E7" s="246"/>
      <c r="F7" s="246"/>
      <c r="G7" s="123"/>
      <c r="H7" s="123"/>
      <c r="I7" s="123"/>
      <c r="J7" s="123"/>
      <c r="K7" s="123"/>
      <c r="L7" s="123"/>
      <c r="M7" s="221"/>
    </row>
    <row r="8" spans="2:13" ht="12.75">
      <c r="B8" s="222"/>
      <c r="C8" s="247"/>
      <c r="D8" s="247"/>
      <c r="E8" s="247"/>
      <c r="F8" s="247"/>
      <c r="G8" s="124"/>
      <c r="H8" s="124"/>
      <c r="I8" s="124"/>
      <c r="J8" s="124"/>
      <c r="K8" s="124"/>
      <c r="L8" s="124"/>
      <c r="M8" s="223"/>
    </row>
    <row r="9" spans="2:13" ht="13.5" thickBot="1">
      <c r="B9" s="222"/>
      <c r="C9" s="248" t="s">
        <v>62</v>
      </c>
      <c r="D9" s="248" t="s">
        <v>63</v>
      </c>
      <c r="E9" s="248"/>
      <c r="F9" s="248"/>
      <c r="G9" s="248" t="s">
        <v>64</v>
      </c>
      <c r="H9" s="132"/>
      <c r="I9" s="132"/>
      <c r="J9" s="132"/>
      <c r="K9" s="132"/>
      <c r="L9" s="124"/>
      <c r="M9" s="223"/>
    </row>
    <row r="10" spans="2:13" ht="6" customHeight="1" thickBot="1" thickTop="1">
      <c r="B10" s="222"/>
      <c r="C10" s="247"/>
      <c r="D10" s="247"/>
      <c r="E10" s="247"/>
      <c r="F10" s="247"/>
      <c r="G10" s="124"/>
      <c r="H10" s="124"/>
      <c r="I10" s="124"/>
      <c r="J10" s="124"/>
      <c r="K10" s="124"/>
      <c r="L10" s="124"/>
      <c r="M10" s="223"/>
    </row>
    <row r="11" spans="2:13" ht="15" thickBot="1">
      <c r="B11" s="222"/>
      <c r="C11" s="249" t="s">
        <v>0</v>
      </c>
      <c r="D11" s="369" t="s">
        <v>76</v>
      </c>
      <c r="E11" s="369"/>
      <c r="F11" s="370"/>
      <c r="G11" s="146" t="s">
        <v>238</v>
      </c>
      <c r="H11" s="147"/>
      <c r="I11" s="147"/>
      <c r="J11" s="147"/>
      <c r="K11" s="148"/>
      <c r="L11" s="124"/>
      <c r="M11" s="224"/>
    </row>
    <row r="12" spans="2:13" ht="15" thickBot="1">
      <c r="B12" s="222"/>
      <c r="C12" s="250" t="s">
        <v>1</v>
      </c>
      <c r="D12" s="363" t="s">
        <v>75</v>
      </c>
      <c r="E12" s="363"/>
      <c r="F12" s="364"/>
      <c r="G12" s="146" t="s">
        <v>229</v>
      </c>
      <c r="H12" s="147"/>
      <c r="I12" s="147"/>
      <c r="J12" s="147"/>
      <c r="K12" s="148"/>
      <c r="L12" s="124"/>
      <c r="M12" s="225"/>
    </row>
    <row r="13" spans="2:13" ht="15" thickBot="1">
      <c r="B13" s="222"/>
      <c r="C13" s="250" t="s">
        <v>10</v>
      </c>
      <c r="D13" s="363" t="s">
        <v>74</v>
      </c>
      <c r="E13" s="363"/>
      <c r="F13" s="364"/>
      <c r="G13" s="146" t="s">
        <v>262</v>
      </c>
      <c r="H13" s="147"/>
      <c r="I13" s="147"/>
      <c r="J13" s="147"/>
      <c r="K13" s="148"/>
      <c r="L13" s="124"/>
      <c r="M13" s="226"/>
    </row>
    <row r="14" spans="2:13" ht="15" thickBot="1">
      <c r="B14" s="222"/>
      <c r="C14" s="250" t="s">
        <v>9</v>
      </c>
      <c r="D14" s="378" t="s">
        <v>73</v>
      </c>
      <c r="E14" s="363"/>
      <c r="F14" s="364"/>
      <c r="G14" s="146" t="s">
        <v>132</v>
      </c>
      <c r="H14" s="147"/>
      <c r="I14" s="147"/>
      <c r="J14" s="147"/>
      <c r="K14" s="148"/>
      <c r="L14" s="124"/>
      <c r="M14" s="225"/>
    </row>
    <row r="15" spans="2:13" ht="15" thickBot="1">
      <c r="B15" s="222"/>
      <c r="C15" s="251" t="s">
        <v>2</v>
      </c>
      <c r="D15" s="363" t="s">
        <v>72</v>
      </c>
      <c r="E15" s="363"/>
      <c r="F15" s="364"/>
      <c r="G15" s="146" t="s">
        <v>138</v>
      </c>
      <c r="H15" s="147"/>
      <c r="I15" s="147"/>
      <c r="J15" s="147"/>
      <c r="K15" s="148"/>
      <c r="L15" s="124"/>
      <c r="M15" s="226"/>
    </row>
    <row r="16" spans="2:13" ht="17.25" customHeight="1" thickBot="1">
      <c r="B16" s="222"/>
      <c r="C16" s="251" t="s">
        <v>8</v>
      </c>
      <c r="D16" s="363" t="s">
        <v>103</v>
      </c>
      <c r="E16" s="363"/>
      <c r="F16" s="252"/>
      <c r="G16" s="197" t="s">
        <v>240</v>
      </c>
      <c r="H16" s="125"/>
      <c r="I16" s="125"/>
      <c r="J16" s="126"/>
      <c r="K16" s="126"/>
      <c r="L16" s="126"/>
      <c r="M16" s="226"/>
    </row>
    <row r="17" spans="2:13" ht="15" customHeight="1" thickBot="1">
      <c r="B17" s="222"/>
      <c r="C17" s="253" t="s">
        <v>16</v>
      </c>
      <c r="D17" s="363" t="s">
        <v>68</v>
      </c>
      <c r="E17" s="363"/>
      <c r="F17" s="364"/>
      <c r="G17" s="149" t="s">
        <v>239</v>
      </c>
      <c r="H17" s="125"/>
      <c r="I17" s="125"/>
      <c r="J17" s="126"/>
      <c r="K17" s="126"/>
      <c r="L17" s="126"/>
      <c r="M17" s="223"/>
    </row>
    <row r="18" spans="2:13" ht="15" thickBot="1">
      <c r="B18" s="222"/>
      <c r="C18" s="254" t="s">
        <v>27</v>
      </c>
      <c r="D18" s="369" t="s">
        <v>69</v>
      </c>
      <c r="E18" s="369"/>
      <c r="F18" s="370"/>
      <c r="G18" s="150" t="s">
        <v>48</v>
      </c>
      <c r="H18" s="125"/>
      <c r="I18" s="125"/>
      <c r="J18" s="126"/>
      <c r="K18" s="126"/>
      <c r="L18" s="126"/>
      <c r="M18" s="223"/>
    </row>
    <row r="19" spans="2:14" ht="15" thickBot="1">
      <c r="B19" s="222"/>
      <c r="C19" s="254" t="s">
        <v>38</v>
      </c>
      <c r="D19" s="369" t="s">
        <v>70</v>
      </c>
      <c r="E19" s="369"/>
      <c r="F19" s="370"/>
      <c r="G19" s="198">
        <v>2014</v>
      </c>
      <c r="H19" s="125"/>
      <c r="I19" s="125"/>
      <c r="J19" s="126"/>
      <c r="K19" s="126"/>
      <c r="L19" s="126"/>
      <c r="M19" s="223"/>
      <c r="N19" s="227"/>
    </row>
    <row r="20" spans="2:13" ht="29.25" thickBot="1">
      <c r="B20" s="222"/>
      <c r="C20" s="255"/>
      <c r="D20" s="256"/>
      <c r="E20" s="256"/>
      <c r="F20" s="256"/>
      <c r="G20" s="384" t="s">
        <v>34</v>
      </c>
      <c r="H20" s="384"/>
      <c r="I20" s="384"/>
      <c r="J20" s="258" t="s">
        <v>35</v>
      </c>
      <c r="K20" s="259" t="s">
        <v>5</v>
      </c>
      <c r="L20" s="259" t="s">
        <v>104</v>
      </c>
      <c r="M20" s="223"/>
    </row>
    <row r="21" spans="2:13" ht="15" thickBot="1">
      <c r="B21" s="222"/>
      <c r="C21" s="255" t="s">
        <v>60</v>
      </c>
      <c r="D21" s="257" t="s">
        <v>71</v>
      </c>
      <c r="E21" s="257"/>
      <c r="F21" s="257"/>
      <c r="G21" s="151" t="s">
        <v>136</v>
      </c>
      <c r="H21" s="152"/>
      <c r="I21" s="153"/>
      <c r="J21" s="154" t="s">
        <v>134</v>
      </c>
      <c r="K21" s="154" t="s">
        <v>135</v>
      </c>
      <c r="L21" s="154">
        <v>1190</v>
      </c>
      <c r="M21" s="223"/>
    </row>
    <row r="22" spans="2:13" ht="15" thickBot="1">
      <c r="B22" s="222"/>
      <c r="C22" s="255"/>
      <c r="D22" s="257"/>
      <c r="E22" s="257"/>
      <c r="F22" s="257"/>
      <c r="G22" s="151" t="s">
        <v>133</v>
      </c>
      <c r="H22" s="152"/>
      <c r="I22" s="153"/>
      <c r="J22" s="154" t="s">
        <v>137</v>
      </c>
      <c r="K22" s="154" t="s">
        <v>137</v>
      </c>
      <c r="L22" s="154">
        <v>3951</v>
      </c>
      <c r="M22" s="223"/>
    </row>
    <row r="23" spans="2:13" ht="15" thickBot="1">
      <c r="B23" s="222"/>
      <c r="C23" s="255"/>
      <c r="D23" s="257"/>
      <c r="E23" s="257"/>
      <c r="F23" s="257"/>
      <c r="G23" s="151"/>
      <c r="H23" s="152"/>
      <c r="I23" s="153"/>
      <c r="J23" s="154"/>
      <c r="K23" s="154"/>
      <c r="L23" s="154"/>
      <c r="M23" s="223"/>
    </row>
    <row r="24" spans="2:13" ht="15" thickBot="1">
      <c r="B24" s="222"/>
      <c r="C24" s="255"/>
      <c r="D24" s="257"/>
      <c r="E24" s="257"/>
      <c r="F24" s="257"/>
      <c r="G24" s="151"/>
      <c r="H24" s="152"/>
      <c r="I24" s="153"/>
      <c r="J24" s="154"/>
      <c r="K24" s="154"/>
      <c r="L24" s="154"/>
      <c r="M24" s="223"/>
    </row>
    <row r="25" spans="2:13" ht="15" thickBot="1">
      <c r="B25" s="222"/>
      <c r="C25" s="255"/>
      <c r="D25" s="257"/>
      <c r="E25" s="257"/>
      <c r="F25" s="257"/>
      <c r="G25" s="151"/>
      <c r="H25" s="152"/>
      <c r="I25" s="153"/>
      <c r="J25" s="154"/>
      <c r="K25" s="154"/>
      <c r="L25" s="154"/>
      <c r="M25" s="223"/>
    </row>
    <row r="26" spans="2:13" ht="15" thickBot="1">
      <c r="B26" s="222"/>
      <c r="C26" s="255"/>
      <c r="D26" s="257"/>
      <c r="E26" s="257"/>
      <c r="F26" s="257"/>
      <c r="G26" s="151"/>
      <c r="H26" s="152"/>
      <c r="I26" s="153"/>
      <c r="J26" s="154"/>
      <c r="K26" s="154"/>
      <c r="L26" s="154"/>
      <c r="M26" s="223"/>
    </row>
    <row r="27" spans="2:13" ht="15" hidden="1" thickBot="1">
      <c r="B27" s="222"/>
      <c r="C27" s="255"/>
      <c r="D27" s="241"/>
      <c r="E27" s="256"/>
      <c r="F27" s="256"/>
      <c r="G27" s="121"/>
      <c r="H27" s="127"/>
      <c r="I27" s="127"/>
      <c r="J27" s="129"/>
      <c r="K27" s="129"/>
      <c r="L27" s="129"/>
      <c r="M27" s="223"/>
    </row>
    <row r="28" spans="2:13" ht="15" thickBot="1">
      <c r="B28" s="222"/>
      <c r="C28" s="255"/>
      <c r="D28" s="256"/>
      <c r="E28" s="256"/>
      <c r="F28" s="256"/>
      <c r="G28" s="127"/>
      <c r="H28" s="127"/>
      <c r="I28" s="127"/>
      <c r="J28" s="129"/>
      <c r="K28" s="129"/>
      <c r="L28" s="129"/>
      <c r="M28" s="223"/>
    </row>
    <row r="29" spans="2:13" ht="15" thickBot="1">
      <c r="B29" s="222"/>
      <c r="C29" s="255" t="s">
        <v>61</v>
      </c>
      <c r="D29" s="257" t="s">
        <v>102</v>
      </c>
      <c r="E29" s="256"/>
      <c r="F29" s="256"/>
      <c r="G29" s="194" t="s">
        <v>217</v>
      </c>
      <c r="H29" s="194" t="s">
        <v>237</v>
      </c>
      <c r="I29" s="194"/>
      <c r="K29" s="129"/>
      <c r="L29" s="129"/>
      <c r="M29" s="223"/>
    </row>
    <row r="30" spans="2:13" ht="15" hidden="1" thickBot="1">
      <c r="B30" s="222"/>
      <c r="C30" s="127"/>
      <c r="D30" s="130"/>
      <c r="E30" s="128"/>
      <c r="F30" s="128"/>
      <c r="G30" s="155"/>
      <c r="H30" s="155"/>
      <c r="I30" s="155"/>
      <c r="K30" s="129"/>
      <c r="L30" s="129"/>
      <c r="M30" s="223"/>
    </row>
    <row r="31" spans="2:13" ht="15" hidden="1" thickBot="1">
      <c r="B31" s="222"/>
      <c r="C31" s="127"/>
      <c r="D31" s="130"/>
      <c r="E31" s="128"/>
      <c r="F31" s="128"/>
      <c r="G31" s="128"/>
      <c r="H31" s="128"/>
      <c r="I31" s="228" t="s">
        <v>48</v>
      </c>
      <c r="J31" s="228" t="s">
        <v>50</v>
      </c>
      <c r="K31" s="129"/>
      <c r="L31" s="129"/>
      <c r="M31" s="223"/>
    </row>
    <row r="32" spans="2:13" ht="13.5" thickBot="1">
      <c r="B32" s="229"/>
      <c r="C32" s="131"/>
      <c r="D32" s="131"/>
      <c r="E32" s="131"/>
      <c r="F32" s="131"/>
      <c r="G32" s="131"/>
      <c r="H32" s="131"/>
      <c r="I32" s="131"/>
      <c r="J32" s="132"/>
      <c r="K32" s="132"/>
      <c r="L32" s="132"/>
      <c r="M32" s="230"/>
    </row>
    <row r="33" spans="2:13" ht="14.25" thickBot="1" thickTop="1">
      <c r="B33" s="124"/>
      <c r="C33" s="133"/>
      <c r="D33" s="133"/>
      <c r="E33" s="133"/>
      <c r="F33" s="133"/>
      <c r="G33" s="133"/>
      <c r="H33" s="133"/>
      <c r="I33" s="133"/>
      <c r="J33" s="124"/>
      <c r="K33" s="124"/>
      <c r="L33" s="124"/>
      <c r="M33" s="124"/>
    </row>
    <row r="34" spans="2:13" ht="18.75" thickTop="1">
      <c r="B34" s="220"/>
      <c r="C34" s="134" t="s">
        <v>92</v>
      </c>
      <c r="D34" s="135"/>
      <c r="E34" s="135"/>
      <c r="F34" s="135"/>
      <c r="G34" s="135"/>
      <c r="H34" s="135"/>
      <c r="I34" s="135"/>
      <c r="J34" s="123"/>
      <c r="K34" s="123"/>
      <c r="L34" s="123"/>
      <c r="M34" s="221"/>
    </row>
    <row r="35" spans="2:13" ht="6.75" customHeight="1">
      <c r="B35" s="222"/>
      <c r="C35" s="133"/>
      <c r="D35" s="133"/>
      <c r="E35" s="133"/>
      <c r="F35" s="133"/>
      <c r="G35" s="133"/>
      <c r="H35" s="133"/>
      <c r="I35" s="133"/>
      <c r="J35" s="124"/>
      <c r="K35" s="124"/>
      <c r="L35" s="124"/>
      <c r="M35" s="223"/>
    </row>
    <row r="36" spans="2:13" ht="117.75" customHeight="1">
      <c r="B36" s="222"/>
      <c r="C36" s="385" t="s">
        <v>122</v>
      </c>
      <c r="D36" s="385"/>
      <c r="E36" s="385"/>
      <c r="F36" s="385"/>
      <c r="G36" s="385"/>
      <c r="H36" s="385"/>
      <c r="I36" s="385"/>
      <c r="J36" s="385"/>
      <c r="K36" s="385"/>
      <c r="L36" s="190"/>
      <c r="M36" s="223"/>
    </row>
    <row r="37" spans="2:13" ht="16.5" customHeight="1" thickBot="1">
      <c r="B37" s="222"/>
      <c r="C37" s="248" t="s">
        <v>62</v>
      </c>
      <c r="D37" s="248" t="s">
        <v>63</v>
      </c>
      <c r="E37" s="248"/>
      <c r="F37" s="248"/>
      <c r="G37" s="248" t="s">
        <v>64</v>
      </c>
      <c r="H37" s="260"/>
      <c r="I37" s="260"/>
      <c r="J37" s="260"/>
      <c r="K37" s="260"/>
      <c r="L37" s="124"/>
      <c r="M37" s="223"/>
    </row>
    <row r="38" spans="2:13" ht="6.75" customHeight="1" thickBot="1" thickTop="1">
      <c r="B38" s="222"/>
      <c r="C38" s="127"/>
      <c r="D38" s="136"/>
      <c r="E38" s="136"/>
      <c r="F38" s="136"/>
      <c r="G38" s="127"/>
      <c r="H38" s="127"/>
      <c r="I38" s="127"/>
      <c r="J38" s="129"/>
      <c r="K38" s="129"/>
      <c r="L38" s="129"/>
      <c r="M38" s="223"/>
    </row>
    <row r="39" spans="2:13" ht="28.5" customHeight="1" thickBot="1">
      <c r="B39" s="222"/>
      <c r="C39" s="261" t="s">
        <v>36</v>
      </c>
      <c r="D39" s="361" t="s">
        <v>77</v>
      </c>
      <c r="E39" s="361"/>
      <c r="F39" s="362"/>
      <c r="G39" s="206" t="s">
        <v>43</v>
      </c>
      <c r="H39" s="127"/>
      <c r="I39" s="127"/>
      <c r="J39" s="129"/>
      <c r="K39" s="129"/>
      <c r="L39" s="129"/>
      <c r="M39" s="223"/>
    </row>
    <row r="40" spans="2:13" ht="27" customHeight="1" thickBot="1">
      <c r="B40" s="222"/>
      <c r="C40" s="261" t="s">
        <v>37</v>
      </c>
      <c r="D40" s="361" t="s">
        <v>78</v>
      </c>
      <c r="E40" s="361"/>
      <c r="F40" s="362"/>
      <c r="G40" s="206" t="s">
        <v>43</v>
      </c>
      <c r="H40" s="127"/>
      <c r="I40" s="127"/>
      <c r="J40" s="129"/>
      <c r="K40" s="129"/>
      <c r="L40" s="129"/>
      <c r="M40" s="223"/>
    </row>
    <row r="41" spans="2:13" ht="12.75" customHeight="1" thickBot="1">
      <c r="B41" s="222"/>
      <c r="C41" s="122"/>
      <c r="D41" s="188"/>
      <c r="E41" s="188"/>
      <c r="F41" s="188"/>
      <c r="G41" s="188"/>
      <c r="H41" s="127"/>
      <c r="I41" s="127"/>
      <c r="J41" s="129"/>
      <c r="K41" s="129"/>
      <c r="L41" s="129"/>
      <c r="M41" s="223"/>
    </row>
    <row r="42" spans="2:13" ht="42" customHeight="1" thickBot="1">
      <c r="B42" s="222"/>
      <c r="C42" s="261" t="s">
        <v>114</v>
      </c>
      <c r="D42" s="371"/>
      <c r="E42" s="372"/>
      <c r="F42" s="372"/>
      <c r="G42" s="372"/>
      <c r="H42" s="372"/>
      <c r="I42" s="373"/>
      <c r="J42" s="129"/>
      <c r="K42" s="129"/>
      <c r="L42" s="129"/>
      <c r="M42" s="223"/>
    </row>
    <row r="43" spans="2:13" ht="13.5" thickBot="1">
      <c r="B43" s="229"/>
      <c r="C43" s="131"/>
      <c r="D43" s="131"/>
      <c r="E43" s="131"/>
      <c r="F43" s="131"/>
      <c r="G43" s="131"/>
      <c r="H43" s="131"/>
      <c r="I43" s="131"/>
      <c r="J43" s="132"/>
      <c r="K43" s="132"/>
      <c r="L43" s="132"/>
      <c r="M43" s="230"/>
    </row>
    <row r="44" spans="2:13" ht="14.25" thickBot="1" thickTop="1">
      <c r="B44" s="124"/>
      <c r="C44" s="133"/>
      <c r="D44" s="133"/>
      <c r="E44" s="133"/>
      <c r="F44" s="133"/>
      <c r="G44" s="133"/>
      <c r="H44" s="133"/>
      <c r="I44" s="133"/>
      <c r="J44" s="124"/>
      <c r="K44" s="124"/>
      <c r="L44" s="124"/>
      <c r="M44" s="124"/>
    </row>
    <row r="45" spans="2:13" ht="18.75" thickTop="1">
      <c r="B45" s="220"/>
      <c r="C45" s="262" t="s">
        <v>93</v>
      </c>
      <c r="D45" s="263"/>
      <c r="E45" s="263"/>
      <c r="F45" s="263"/>
      <c r="G45" s="263"/>
      <c r="H45" s="263"/>
      <c r="I45" s="263"/>
      <c r="J45" s="246"/>
      <c r="K45" s="246"/>
      <c r="L45" s="123"/>
      <c r="M45" s="221"/>
    </row>
    <row r="46" spans="2:13" ht="11.25" customHeight="1">
      <c r="B46" s="222"/>
      <c r="C46" s="264"/>
      <c r="D46" s="265"/>
      <c r="E46" s="265"/>
      <c r="F46" s="265"/>
      <c r="G46" s="265"/>
      <c r="H46" s="265"/>
      <c r="I46" s="265"/>
      <c r="J46" s="247"/>
      <c r="K46" s="247"/>
      <c r="L46" s="124"/>
      <c r="M46" s="223"/>
    </row>
    <row r="47" spans="2:13" ht="196.5" customHeight="1" thickBot="1">
      <c r="B47" s="222"/>
      <c r="C47" s="374" t="s">
        <v>99</v>
      </c>
      <c r="D47" s="374"/>
      <c r="E47" s="374"/>
      <c r="F47" s="374"/>
      <c r="G47" s="374"/>
      <c r="H47" s="374"/>
      <c r="I47" s="374"/>
      <c r="J47" s="374"/>
      <c r="K47" s="374"/>
      <c r="L47" s="199"/>
      <c r="M47" s="223"/>
    </row>
    <row r="48" spans="2:20" ht="14.25" thickTop="1">
      <c r="B48" s="222"/>
      <c r="C48" s="138"/>
      <c r="D48" s="139" t="s">
        <v>50</v>
      </c>
      <c r="E48" s="138"/>
      <c r="F48" s="138"/>
      <c r="G48" s="138"/>
      <c r="H48" s="138"/>
      <c r="I48" s="138"/>
      <c r="J48" s="138"/>
      <c r="K48" s="138"/>
      <c r="L48" s="138"/>
      <c r="M48" s="231"/>
      <c r="N48" s="232"/>
      <c r="O48" s="232"/>
      <c r="P48" s="232"/>
      <c r="Q48" s="232"/>
      <c r="R48" s="233"/>
      <c r="S48" s="233"/>
      <c r="T48" s="233"/>
    </row>
    <row r="49" spans="2:13" ht="15.75">
      <c r="B49" s="222"/>
      <c r="C49" s="266" t="s">
        <v>95</v>
      </c>
      <c r="D49" s="124"/>
      <c r="E49" s="124"/>
      <c r="F49" s="124"/>
      <c r="G49" s="133"/>
      <c r="H49" s="133"/>
      <c r="I49" s="133"/>
      <c r="J49" s="124"/>
      <c r="K49" s="124"/>
      <c r="L49" s="124"/>
      <c r="M49" s="223"/>
    </row>
    <row r="50" spans="2:13" ht="8.25" customHeight="1" thickBot="1">
      <c r="B50" s="222"/>
      <c r="C50" s="267"/>
      <c r="D50" s="124"/>
      <c r="E50" s="124"/>
      <c r="F50" s="124"/>
      <c r="G50" s="133"/>
      <c r="H50" s="133"/>
      <c r="I50" s="133"/>
      <c r="J50" s="124"/>
      <c r="K50" s="124"/>
      <c r="L50" s="124"/>
      <c r="M50" s="223"/>
    </row>
    <row r="51" spans="2:13" ht="30" thickBot="1">
      <c r="B51" s="222"/>
      <c r="C51" s="268" t="s">
        <v>79</v>
      </c>
      <c r="D51" s="207" t="s">
        <v>43</v>
      </c>
      <c r="E51" s="268" t="s">
        <v>81</v>
      </c>
      <c r="F51" s="156" t="s">
        <v>251</v>
      </c>
      <c r="G51" s="129"/>
      <c r="I51" s="127"/>
      <c r="J51" s="129"/>
      <c r="M51" s="223"/>
    </row>
    <row r="52" spans="2:13" ht="15" thickBot="1">
      <c r="B52" s="222"/>
      <c r="C52" s="269"/>
      <c r="D52" s="129"/>
      <c r="E52" s="271"/>
      <c r="F52" s="129"/>
      <c r="G52" s="127"/>
      <c r="H52" s="127"/>
      <c r="I52" s="127"/>
      <c r="J52" s="129"/>
      <c r="K52" s="129"/>
      <c r="L52" s="129"/>
      <c r="M52" s="223"/>
    </row>
    <row r="53" spans="2:13" ht="30" thickBot="1">
      <c r="B53" s="222"/>
      <c r="C53" s="268" t="s">
        <v>80</v>
      </c>
      <c r="D53" s="207" t="s">
        <v>44</v>
      </c>
      <c r="E53" s="268" t="s">
        <v>82</v>
      </c>
      <c r="F53" s="156"/>
      <c r="G53" s="129"/>
      <c r="H53" s="127"/>
      <c r="I53" s="127"/>
      <c r="J53" s="129"/>
      <c r="K53" s="129"/>
      <c r="L53" s="129"/>
      <c r="M53" s="223"/>
    </row>
    <row r="54" spans="2:13" ht="15" customHeight="1">
      <c r="B54" s="222"/>
      <c r="C54" s="269"/>
      <c r="D54" s="129"/>
      <c r="E54" s="129"/>
      <c r="F54" s="129"/>
      <c r="G54" s="127"/>
      <c r="H54" s="127"/>
      <c r="I54" s="127"/>
      <c r="J54" s="129"/>
      <c r="K54" s="129"/>
      <c r="L54" s="129"/>
      <c r="M54" s="223"/>
    </row>
    <row r="55" spans="2:13" ht="14.25">
      <c r="B55" s="222"/>
      <c r="C55" s="257" t="s">
        <v>83</v>
      </c>
      <c r="D55" s="127"/>
      <c r="E55" s="127"/>
      <c r="F55" s="127"/>
      <c r="G55" s="127"/>
      <c r="H55" s="127"/>
      <c r="I55" s="127"/>
      <c r="J55" s="127"/>
      <c r="K55" s="127"/>
      <c r="L55" s="127"/>
      <c r="M55" s="223"/>
    </row>
    <row r="56" spans="2:13" ht="41.25" customHeight="1" thickBot="1">
      <c r="B56" s="222"/>
      <c r="C56" s="270" t="s">
        <v>34</v>
      </c>
      <c r="D56" s="272" t="s">
        <v>39</v>
      </c>
      <c r="E56" s="386" t="s">
        <v>20</v>
      </c>
      <c r="F56" s="386"/>
      <c r="G56" s="273">
        <f>G19</f>
        <v>2014</v>
      </c>
      <c r="H56" s="274">
        <f>G56+1</f>
        <v>2015</v>
      </c>
      <c r="I56" s="274">
        <f>H56+1</f>
        <v>2016</v>
      </c>
      <c r="J56" s="274">
        <f>I56+1</f>
        <v>2017</v>
      </c>
      <c r="K56" s="275" t="s">
        <v>41</v>
      </c>
      <c r="L56" s="275" t="str">
        <f>CONCATENATE("Sum of Revenues Prior to ",G$19)</f>
        <v>Sum of Revenues Prior to 2014</v>
      </c>
      <c r="M56" s="223"/>
    </row>
    <row r="57" spans="2:13" ht="15" thickBot="1">
      <c r="B57" s="222"/>
      <c r="C57" s="165"/>
      <c r="D57" s="166"/>
      <c r="E57" s="365"/>
      <c r="F57" s="366"/>
      <c r="G57" s="159"/>
      <c r="H57" s="159"/>
      <c r="I57" s="159"/>
      <c r="J57" s="159"/>
      <c r="K57" s="203"/>
      <c r="L57" s="204"/>
      <c r="M57" s="223"/>
    </row>
    <row r="58" spans="2:13" ht="15" thickBot="1">
      <c r="B58" s="222"/>
      <c r="C58" s="165"/>
      <c r="D58" s="166"/>
      <c r="E58" s="157"/>
      <c r="F58" s="158"/>
      <c r="G58" s="159"/>
      <c r="H58" s="159"/>
      <c r="I58" s="160"/>
      <c r="J58" s="159"/>
      <c r="K58" s="203"/>
      <c r="L58" s="204"/>
      <c r="M58" s="223"/>
    </row>
    <row r="59" spans="2:13" ht="15" hidden="1" thickBot="1">
      <c r="B59" s="222"/>
      <c r="C59" s="165"/>
      <c r="D59" s="166" t="s">
        <v>50</v>
      </c>
      <c r="E59" s="157"/>
      <c r="F59" s="158"/>
      <c r="G59" s="159"/>
      <c r="H59" s="159"/>
      <c r="I59" s="160"/>
      <c r="J59" s="159"/>
      <c r="K59" s="203"/>
      <c r="L59" s="204"/>
      <c r="M59" s="223"/>
    </row>
    <row r="60" spans="2:13" ht="15" hidden="1" thickBot="1">
      <c r="B60" s="222"/>
      <c r="C60" s="165"/>
      <c r="D60" s="166" t="s">
        <v>50</v>
      </c>
      <c r="E60" s="157"/>
      <c r="F60" s="158"/>
      <c r="G60" s="159"/>
      <c r="H60" s="159"/>
      <c r="I60" s="160"/>
      <c r="J60" s="159"/>
      <c r="K60" s="203"/>
      <c r="L60" s="204"/>
      <c r="M60" s="223"/>
    </row>
    <row r="61" spans="2:13" ht="15" hidden="1" thickBot="1">
      <c r="B61" s="222"/>
      <c r="C61" s="165"/>
      <c r="D61" s="166" t="s">
        <v>50</v>
      </c>
      <c r="E61" s="157"/>
      <c r="F61" s="158"/>
      <c r="G61" s="159"/>
      <c r="H61" s="159"/>
      <c r="I61" s="160"/>
      <c r="J61" s="159"/>
      <c r="K61" s="203"/>
      <c r="L61" s="204"/>
      <c r="M61" s="223"/>
    </row>
    <row r="62" spans="2:13" ht="15" hidden="1" thickBot="1">
      <c r="B62" s="222"/>
      <c r="C62" s="165"/>
      <c r="D62" s="166" t="s">
        <v>50</v>
      </c>
      <c r="E62" s="157"/>
      <c r="F62" s="158"/>
      <c r="G62" s="159"/>
      <c r="H62" s="159"/>
      <c r="I62" s="160"/>
      <c r="J62" s="159"/>
      <c r="K62" s="203"/>
      <c r="L62" s="204"/>
      <c r="M62" s="223"/>
    </row>
    <row r="63" spans="2:13" ht="13.5" thickBot="1">
      <c r="B63" s="222"/>
      <c r="C63" s="144"/>
      <c r="D63" s="144"/>
      <c r="E63" s="144"/>
      <c r="F63" s="144"/>
      <c r="G63" s="144"/>
      <c r="H63" s="144"/>
      <c r="I63" s="144"/>
      <c r="J63" s="145"/>
      <c r="K63" s="145"/>
      <c r="L63" s="124"/>
      <c r="M63" s="223"/>
    </row>
    <row r="64" spans="2:13" ht="13.5" thickTop="1">
      <c r="B64" s="222"/>
      <c r="C64" s="133"/>
      <c r="D64" s="133"/>
      <c r="E64" s="133"/>
      <c r="F64" s="133"/>
      <c r="G64" s="133"/>
      <c r="H64" s="133"/>
      <c r="I64" s="133"/>
      <c r="J64" s="124"/>
      <c r="K64" s="124"/>
      <c r="L64" s="124"/>
      <c r="M64" s="223"/>
    </row>
    <row r="65" spans="2:13" ht="15.75">
      <c r="B65" s="222"/>
      <c r="C65" s="266" t="s">
        <v>94</v>
      </c>
      <c r="D65" s="265"/>
      <c r="E65" s="265"/>
      <c r="F65" s="265"/>
      <c r="G65" s="265"/>
      <c r="H65" s="265"/>
      <c r="I65" s="265"/>
      <c r="J65" s="247"/>
      <c r="K65" s="247"/>
      <c r="L65" s="124"/>
      <c r="M65" s="223"/>
    </row>
    <row r="66" spans="2:13" ht="7.5" customHeight="1">
      <c r="B66" s="222"/>
      <c r="C66" s="266"/>
      <c r="D66" s="265"/>
      <c r="E66" s="265"/>
      <c r="F66" s="265"/>
      <c r="G66" s="265"/>
      <c r="H66" s="265"/>
      <c r="I66" s="265"/>
      <c r="J66" s="247"/>
      <c r="K66" s="247"/>
      <c r="L66" s="124"/>
      <c r="M66" s="223"/>
    </row>
    <row r="67" spans="2:33" ht="15" customHeight="1">
      <c r="B67" s="222"/>
      <c r="C67" s="375" t="s">
        <v>84</v>
      </c>
      <c r="D67" s="376"/>
      <c r="E67" s="376"/>
      <c r="F67" s="376"/>
      <c r="G67" s="376"/>
      <c r="H67" s="376"/>
      <c r="I67" s="376"/>
      <c r="J67" s="376"/>
      <c r="K67" s="376"/>
      <c r="L67" s="191"/>
      <c r="M67" s="234"/>
      <c r="N67" s="235"/>
      <c r="O67" s="235"/>
      <c r="P67" s="235"/>
      <c r="Q67" s="235"/>
      <c r="R67" s="124"/>
      <c r="S67" s="124"/>
      <c r="T67" s="124"/>
      <c r="U67" s="124"/>
      <c r="V67" s="124"/>
      <c r="W67" s="124"/>
      <c r="X67" s="124"/>
      <c r="Y67" s="124"/>
      <c r="Z67" s="124"/>
      <c r="AA67" s="124"/>
      <c r="AB67" s="124"/>
      <c r="AC67" s="124"/>
      <c r="AD67" s="124"/>
      <c r="AE67" s="124"/>
      <c r="AF67" s="124"/>
      <c r="AG67" s="124"/>
    </row>
    <row r="68" spans="2:13" ht="9" customHeight="1">
      <c r="B68" s="222"/>
      <c r="C68" s="383"/>
      <c r="D68" s="383"/>
      <c r="E68" s="383"/>
      <c r="F68" s="383"/>
      <c r="G68" s="276"/>
      <c r="H68" s="276"/>
      <c r="I68" s="276"/>
      <c r="J68" s="277"/>
      <c r="K68" s="277"/>
      <c r="L68" s="140"/>
      <c r="M68" s="223"/>
    </row>
    <row r="69" spans="2:13" ht="19.5" customHeight="1">
      <c r="B69" s="222"/>
      <c r="C69" s="278" t="s">
        <v>65</v>
      </c>
      <c r="D69" s="279"/>
      <c r="E69" s="279"/>
      <c r="F69" s="279"/>
      <c r="G69" s="276"/>
      <c r="H69" s="276"/>
      <c r="I69" s="276"/>
      <c r="J69" s="277"/>
      <c r="K69" s="277"/>
      <c r="L69" s="140"/>
      <c r="M69" s="223"/>
    </row>
    <row r="70" spans="2:13" ht="13.5" customHeight="1">
      <c r="B70" s="222"/>
      <c r="C70" s="280" t="s">
        <v>21</v>
      </c>
      <c r="D70" s="281"/>
      <c r="E70" s="361" t="s">
        <v>85</v>
      </c>
      <c r="F70" s="361"/>
      <c r="G70" s="361"/>
      <c r="H70" s="361"/>
      <c r="I70" s="361"/>
      <c r="J70" s="361"/>
      <c r="K70" s="361"/>
      <c r="L70" s="188"/>
      <c r="M70" s="223"/>
    </row>
    <row r="71" spans="2:13" ht="13.5" customHeight="1">
      <c r="B71" s="222"/>
      <c r="C71" s="280" t="s">
        <v>25</v>
      </c>
      <c r="D71" s="281"/>
      <c r="E71" s="367" t="s">
        <v>86</v>
      </c>
      <c r="F71" s="367"/>
      <c r="G71" s="367"/>
      <c r="H71" s="367"/>
      <c r="I71" s="367"/>
      <c r="J71" s="367"/>
      <c r="K71" s="367"/>
      <c r="L71" s="189"/>
      <c r="M71" s="223"/>
    </row>
    <row r="72" spans="2:13" ht="14.25">
      <c r="B72" s="222"/>
      <c r="C72" s="280" t="s">
        <v>52</v>
      </c>
      <c r="D72" s="281"/>
      <c r="E72" s="367" t="s">
        <v>87</v>
      </c>
      <c r="F72" s="368"/>
      <c r="G72" s="368"/>
      <c r="H72" s="368"/>
      <c r="I72" s="368"/>
      <c r="J72" s="368"/>
      <c r="K72" s="368"/>
      <c r="L72" s="187"/>
      <c r="M72" s="223"/>
    </row>
    <row r="73" spans="2:13" ht="14.25">
      <c r="B73" s="222"/>
      <c r="C73" s="377" t="s">
        <v>54</v>
      </c>
      <c r="D73" s="377"/>
      <c r="E73" s="367" t="s">
        <v>88</v>
      </c>
      <c r="F73" s="368"/>
      <c r="G73" s="368"/>
      <c r="H73" s="368"/>
      <c r="I73" s="368"/>
      <c r="J73" s="368"/>
      <c r="K73" s="368"/>
      <c r="L73" s="187"/>
      <c r="M73" s="223"/>
    </row>
    <row r="74" spans="2:13" ht="14.25" customHeight="1">
      <c r="B74" s="222"/>
      <c r="C74" s="380" t="s">
        <v>55</v>
      </c>
      <c r="D74" s="380"/>
      <c r="E74" s="367" t="s">
        <v>89</v>
      </c>
      <c r="F74" s="367"/>
      <c r="G74" s="367"/>
      <c r="H74" s="367"/>
      <c r="I74" s="367"/>
      <c r="J74" s="367"/>
      <c r="K74" s="367"/>
      <c r="L74" s="189"/>
      <c r="M74" s="223"/>
    </row>
    <row r="75" spans="2:13" ht="14.25">
      <c r="B75" s="222"/>
      <c r="C75" s="377" t="s">
        <v>56</v>
      </c>
      <c r="D75" s="377"/>
      <c r="E75" s="367"/>
      <c r="F75" s="368"/>
      <c r="G75" s="368"/>
      <c r="H75" s="368"/>
      <c r="I75" s="368"/>
      <c r="J75" s="368"/>
      <c r="K75" s="368"/>
      <c r="L75" s="187"/>
      <c r="M75" s="223"/>
    </row>
    <row r="76" spans="2:13" ht="15" customHeight="1">
      <c r="B76" s="222"/>
      <c r="C76" s="381" t="s">
        <v>26</v>
      </c>
      <c r="D76" s="381"/>
      <c r="E76" s="367" t="s">
        <v>90</v>
      </c>
      <c r="F76" s="368"/>
      <c r="G76" s="368"/>
      <c r="H76" s="368"/>
      <c r="I76" s="368"/>
      <c r="J76" s="368"/>
      <c r="K76" s="368"/>
      <c r="L76" s="187"/>
      <c r="M76" s="223"/>
    </row>
    <row r="77" spans="2:13" ht="14.25">
      <c r="B77" s="222"/>
      <c r="C77" s="279"/>
      <c r="D77" s="279"/>
      <c r="E77" s="282"/>
      <c r="F77" s="282"/>
      <c r="G77" s="256"/>
      <c r="H77" s="256"/>
      <c r="I77" s="256"/>
      <c r="J77" s="283"/>
      <c r="K77" s="283"/>
      <c r="L77" s="141"/>
      <c r="M77" s="223"/>
    </row>
    <row r="78" spans="2:13" ht="15.75" thickBot="1">
      <c r="B78" s="222"/>
      <c r="C78" s="284" t="s">
        <v>42</v>
      </c>
      <c r="D78" s="129"/>
      <c r="E78" s="129"/>
      <c r="F78" s="129"/>
      <c r="G78" s="127"/>
      <c r="H78" s="127"/>
      <c r="I78" s="127"/>
      <c r="J78" s="129"/>
      <c r="K78" s="129"/>
      <c r="L78" s="129"/>
      <c r="M78" s="223"/>
    </row>
    <row r="79" spans="2:13" ht="15" thickBot="1">
      <c r="B79" s="222"/>
      <c r="C79" s="255" t="s">
        <v>18</v>
      </c>
      <c r="D79" s="129"/>
      <c r="E79" s="164" t="s">
        <v>136</v>
      </c>
      <c r="F79" s="129"/>
      <c r="G79" s="255" t="s">
        <v>11</v>
      </c>
      <c r="H79" s="127"/>
      <c r="I79" s="167" t="s">
        <v>237</v>
      </c>
      <c r="J79" s="129"/>
      <c r="K79" s="129"/>
      <c r="L79" s="129"/>
      <c r="M79" s="223"/>
    </row>
    <row r="80" spans="2:13" ht="43.5" thickBot="1">
      <c r="B80" s="222"/>
      <c r="C80" s="348" t="s">
        <v>40</v>
      </c>
      <c r="D80" s="348"/>
      <c r="E80" s="347" t="s">
        <v>22</v>
      </c>
      <c r="F80" s="347"/>
      <c r="G80" s="273">
        <f>$G$56</f>
        <v>2014</v>
      </c>
      <c r="H80" s="274">
        <f>G80+1</f>
        <v>2015</v>
      </c>
      <c r="I80" s="274">
        <f>H80+1</f>
        <v>2016</v>
      </c>
      <c r="J80" s="274">
        <f>I80+1</f>
        <v>2017</v>
      </c>
      <c r="K80" s="275" t="s">
        <v>41</v>
      </c>
      <c r="L80" s="275" t="str">
        <f>CONCATENATE("Sum of Expenditures Prior to ",G$19)</f>
        <v>Sum of Expenditures Prior to 2014</v>
      </c>
      <c r="M80" s="223"/>
    </row>
    <row r="81" spans="2:13" ht="15" thickBot="1">
      <c r="B81" s="222"/>
      <c r="C81" s="285" t="s">
        <v>21</v>
      </c>
      <c r="D81" s="286"/>
      <c r="E81" s="161"/>
      <c r="F81" s="162"/>
      <c r="G81" s="163"/>
      <c r="H81" s="159"/>
      <c r="I81" s="160"/>
      <c r="J81" s="159"/>
      <c r="K81" s="159"/>
      <c r="L81" s="204"/>
      <c r="M81" s="223"/>
    </row>
    <row r="82" spans="2:13" ht="15" thickBot="1">
      <c r="B82" s="222"/>
      <c r="C82" s="285" t="s">
        <v>25</v>
      </c>
      <c r="D82" s="286"/>
      <c r="E82" s="161"/>
      <c r="F82" s="162"/>
      <c r="G82" s="163"/>
      <c r="H82" s="159"/>
      <c r="I82" s="160"/>
      <c r="J82" s="159"/>
      <c r="K82" s="159"/>
      <c r="L82" s="204"/>
      <c r="M82" s="223"/>
    </row>
    <row r="83" spans="2:13" ht="15" thickBot="1">
      <c r="B83" s="222"/>
      <c r="C83" s="285" t="s">
        <v>52</v>
      </c>
      <c r="D83" s="286"/>
      <c r="E83" s="161"/>
      <c r="F83" s="162"/>
      <c r="G83" s="163">
        <f>'NPV Analysis'!B18</f>
        <v>23684.53366666667</v>
      </c>
      <c r="H83" s="159">
        <f>'NPV Analysis'!C18</f>
        <v>140999.2858666667</v>
      </c>
      <c r="I83" s="159">
        <f>'NPV Analysis'!D18</f>
        <v>144436.08693333334</v>
      </c>
      <c r="J83" s="159">
        <f>'NPV Analysis'!E18</f>
        <v>148008.5512</v>
      </c>
      <c r="K83" s="159">
        <f>SUM(H83:J83)</f>
        <v>433443.924</v>
      </c>
      <c r="L83" s="204"/>
      <c r="M83" s="223"/>
    </row>
    <row r="84" spans="2:13" ht="14.25" customHeight="1" thickBot="1">
      <c r="B84" s="222"/>
      <c r="C84" s="351" t="s">
        <v>54</v>
      </c>
      <c r="D84" s="352"/>
      <c r="E84" s="161"/>
      <c r="F84" s="162"/>
      <c r="G84" s="163"/>
      <c r="H84" s="159"/>
      <c r="I84" s="160"/>
      <c r="J84" s="159"/>
      <c r="K84" s="159"/>
      <c r="L84" s="204"/>
      <c r="M84" s="223"/>
    </row>
    <row r="85" spans="2:13" ht="15" customHeight="1" thickBot="1">
      <c r="B85" s="222"/>
      <c r="C85" s="349" t="s">
        <v>55</v>
      </c>
      <c r="D85" s="350"/>
      <c r="E85" s="161" t="s">
        <v>249</v>
      </c>
      <c r="F85" s="162"/>
      <c r="G85" s="163">
        <f>'NPV Assumptions'!B42-'NPV Assumptions'!B35</f>
        <v>775935</v>
      </c>
      <c r="H85" s="159"/>
      <c r="I85" s="160"/>
      <c r="J85" s="159"/>
      <c r="K85" s="159"/>
      <c r="L85" s="204"/>
      <c r="M85" s="223"/>
    </row>
    <row r="86" spans="2:13" ht="14.25" customHeight="1" thickBot="1">
      <c r="B86" s="222"/>
      <c r="C86" s="351" t="s">
        <v>56</v>
      </c>
      <c r="D86" s="352"/>
      <c r="E86" s="161"/>
      <c r="F86" s="162"/>
      <c r="G86" s="163"/>
      <c r="H86" s="159"/>
      <c r="I86" s="160"/>
      <c r="J86" s="159"/>
      <c r="K86" s="159"/>
      <c r="L86" s="204"/>
      <c r="M86" s="223"/>
    </row>
    <row r="87" spans="2:13" ht="15" thickBot="1">
      <c r="B87" s="222"/>
      <c r="C87" s="353" t="s">
        <v>26</v>
      </c>
      <c r="D87" s="354"/>
      <c r="E87" s="161" t="s">
        <v>236</v>
      </c>
      <c r="F87" s="162"/>
      <c r="G87" s="163">
        <f>'NPV Analysis'!B11</f>
        <v>-20652.583333333332</v>
      </c>
      <c r="H87" s="163">
        <f>'NPV Analysis'!C11</f>
        <v>-74530.72</v>
      </c>
      <c r="I87" s="163">
        <f>'NPV Analysis'!D11</f>
        <v>-76021.33439999999</v>
      </c>
      <c r="J87" s="163">
        <f>'NPV Analysis'!E11</f>
        <v>-77541.761088</v>
      </c>
      <c r="K87" s="159">
        <f>SUM(H87:J87)</f>
        <v>-228093.815488</v>
      </c>
      <c r="L87" s="204"/>
      <c r="M87" s="223"/>
    </row>
    <row r="88" spans="2:13" ht="14.25">
      <c r="B88" s="222"/>
      <c r="C88" s="127"/>
      <c r="D88" s="127"/>
      <c r="E88" s="127"/>
      <c r="F88" s="127"/>
      <c r="G88" s="127"/>
      <c r="H88" s="127"/>
      <c r="I88" s="127"/>
      <c r="J88" s="129"/>
      <c r="K88" s="129"/>
      <c r="L88" s="129"/>
      <c r="M88" s="223"/>
    </row>
    <row r="89" spans="2:13" ht="15.75" thickBot="1">
      <c r="B89" s="222"/>
      <c r="C89" s="284" t="s">
        <v>45</v>
      </c>
      <c r="D89" s="271"/>
      <c r="E89" s="129"/>
      <c r="F89" s="129"/>
      <c r="G89" s="127"/>
      <c r="H89" s="127"/>
      <c r="I89" s="127"/>
      <c r="J89" s="129"/>
      <c r="K89" s="129"/>
      <c r="L89" s="129"/>
      <c r="M89" s="223"/>
    </row>
    <row r="90" spans="2:13" ht="15" thickBot="1">
      <c r="B90" s="222"/>
      <c r="C90" s="255" t="s">
        <v>18</v>
      </c>
      <c r="D90" s="271"/>
      <c r="E90" s="164" t="s">
        <v>133</v>
      </c>
      <c r="F90" s="129"/>
      <c r="G90" s="255" t="s">
        <v>11</v>
      </c>
      <c r="H90" s="127"/>
      <c r="I90" s="168">
        <v>0</v>
      </c>
      <c r="J90" s="129"/>
      <c r="K90" s="129"/>
      <c r="L90" s="129"/>
      <c r="M90" s="223"/>
    </row>
    <row r="91" spans="2:13" ht="43.5" thickBot="1">
      <c r="B91" s="222"/>
      <c r="C91" s="348" t="s">
        <v>40</v>
      </c>
      <c r="D91" s="348"/>
      <c r="E91" s="347" t="s">
        <v>22</v>
      </c>
      <c r="F91" s="347"/>
      <c r="G91" s="273">
        <f>$G$56</f>
        <v>2014</v>
      </c>
      <c r="H91" s="274">
        <f>G91+1</f>
        <v>2015</v>
      </c>
      <c r="I91" s="274">
        <f>H91+1</f>
        <v>2016</v>
      </c>
      <c r="J91" s="274">
        <f>I91+1</f>
        <v>2017</v>
      </c>
      <c r="K91" s="275" t="s">
        <v>41</v>
      </c>
      <c r="L91" s="275" t="str">
        <f>CONCATENATE("Sum of Expenditures Prior to ",G$19)</f>
        <v>Sum of Expenditures Prior to 2014</v>
      </c>
      <c r="M91" s="223"/>
    </row>
    <row r="92" spans="2:13" ht="15" thickBot="1">
      <c r="B92" s="222"/>
      <c r="C92" s="285" t="s">
        <v>21</v>
      </c>
      <c r="D92" s="286"/>
      <c r="E92" s="161"/>
      <c r="F92" s="162"/>
      <c r="G92" s="163"/>
      <c r="H92" s="159"/>
      <c r="I92" s="160"/>
      <c r="J92" s="159"/>
      <c r="K92" s="159"/>
      <c r="L92" s="204"/>
      <c r="M92" s="223"/>
    </row>
    <row r="93" spans="2:13" ht="15" thickBot="1">
      <c r="B93" s="222"/>
      <c r="C93" s="285" t="s">
        <v>25</v>
      </c>
      <c r="D93" s="286"/>
      <c r="E93" s="161"/>
      <c r="F93" s="162"/>
      <c r="G93" s="163">
        <f>'NPV Assumptions'!B39</f>
        <v>28583</v>
      </c>
      <c r="H93" s="159"/>
      <c r="I93" s="160"/>
      <c r="J93" s="159"/>
      <c r="K93" s="159"/>
      <c r="L93" s="204"/>
      <c r="M93" s="223"/>
    </row>
    <row r="94" spans="2:13" ht="15" thickBot="1">
      <c r="B94" s="222"/>
      <c r="C94" s="285" t="s">
        <v>52</v>
      </c>
      <c r="D94" s="286"/>
      <c r="E94" s="161"/>
      <c r="F94" s="162"/>
      <c r="G94" s="163"/>
      <c r="H94" s="159"/>
      <c r="I94" s="160"/>
      <c r="J94" s="159"/>
      <c r="K94" s="159"/>
      <c r="L94" s="204"/>
      <c r="M94" s="223"/>
    </row>
    <row r="95" spans="2:13" ht="15" thickBot="1">
      <c r="B95" s="222"/>
      <c r="C95" s="351" t="s">
        <v>54</v>
      </c>
      <c r="D95" s="352"/>
      <c r="E95" s="161"/>
      <c r="F95" s="162"/>
      <c r="G95" s="163"/>
      <c r="H95" s="159"/>
      <c r="I95" s="160"/>
      <c r="J95" s="159"/>
      <c r="K95" s="159"/>
      <c r="L95" s="204"/>
      <c r="M95" s="223"/>
    </row>
    <row r="96" spans="2:13" ht="15" thickBot="1">
      <c r="B96" s="222"/>
      <c r="C96" s="349" t="s">
        <v>55</v>
      </c>
      <c r="D96" s="350"/>
      <c r="E96" s="161"/>
      <c r="F96" s="162"/>
      <c r="G96" s="163">
        <f>'NPV Assumptions'!B40</f>
        <v>722352</v>
      </c>
      <c r="H96" s="159"/>
      <c r="I96" s="160"/>
      <c r="J96" s="159"/>
      <c r="K96" s="159"/>
      <c r="L96" s="204"/>
      <c r="M96" s="223"/>
    </row>
    <row r="97" spans="2:13" ht="15" thickBot="1">
      <c r="B97" s="222"/>
      <c r="C97" s="351" t="s">
        <v>56</v>
      </c>
      <c r="D97" s="352"/>
      <c r="E97" s="161"/>
      <c r="F97" s="162"/>
      <c r="G97" s="163"/>
      <c r="H97" s="159"/>
      <c r="I97" s="160"/>
      <c r="J97" s="159"/>
      <c r="K97" s="159"/>
      <c r="L97" s="204"/>
      <c r="M97" s="223"/>
    </row>
    <row r="98" spans="2:13" ht="15" thickBot="1">
      <c r="B98" s="222"/>
      <c r="C98" s="353" t="s">
        <v>26</v>
      </c>
      <c r="D98" s="354"/>
      <c r="E98" s="161"/>
      <c r="F98" s="162"/>
      <c r="G98" s="163"/>
      <c r="H98" s="159"/>
      <c r="I98" s="160"/>
      <c r="J98" s="159"/>
      <c r="K98" s="159"/>
      <c r="L98" s="204"/>
      <c r="M98" s="223"/>
    </row>
    <row r="99" spans="2:13" ht="14.25" hidden="1">
      <c r="B99" s="222"/>
      <c r="C99" s="127"/>
      <c r="D99" s="127"/>
      <c r="E99" s="127"/>
      <c r="F99" s="127"/>
      <c r="G99" s="127"/>
      <c r="H99" s="127"/>
      <c r="I99" s="127"/>
      <c r="J99" s="129"/>
      <c r="K99" s="129"/>
      <c r="L99" s="129"/>
      <c r="M99" s="223"/>
    </row>
    <row r="100" spans="2:13" ht="15.75" hidden="1" thickBot="1">
      <c r="B100" s="222"/>
      <c r="C100" s="284" t="s">
        <v>46</v>
      </c>
      <c r="D100" s="271"/>
      <c r="E100" s="129"/>
      <c r="F100" s="129"/>
      <c r="G100" s="127"/>
      <c r="H100" s="127"/>
      <c r="I100" s="127"/>
      <c r="J100" s="129"/>
      <c r="K100" s="129"/>
      <c r="L100" s="129"/>
      <c r="M100" s="223"/>
    </row>
    <row r="101" spans="2:13" ht="15" hidden="1" thickBot="1">
      <c r="B101" s="222"/>
      <c r="C101" s="255" t="s">
        <v>18</v>
      </c>
      <c r="D101" s="271"/>
      <c r="E101" s="164"/>
      <c r="F101" s="129"/>
      <c r="G101" s="255" t="s">
        <v>11</v>
      </c>
      <c r="H101" s="127"/>
      <c r="I101" s="168" t="s">
        <v>50</v>
      </c>
      <c r="J101" s="129"/>
      <c r="K101" s="129"/>
      <c r="L101" s="129"/>
      <c r="M101" s="223"/>
    </row>
    <row r="102" spans="2:13" ht="43.5" hidden="1" thickBot="1">
      <c r="B102" s="222"/>
      <c r="C102" s="348" t="s">
        <v>40</v>
      </c>
      <c r="D102" s="348"/>
      <c r="E102" s="347" t="s">
        <v>22</v>
      </c>
      <c r="F102" s="347"/>
      <c r="G102" s="273">
        <f>$G$56</f>
        <v>2014</v>
      </c>
      <c r="H102" s="274">
        <f>G102+1</f>
        <v>2015</v>
      </c>
      <c r="I102" s="274">
        <f>H102+1</f>
        <v>2016</v>
      </c>
      <c r="J102" s="274">
        <f>I102+1</f>
        <v>2017</v>
      </c>
      <c r="K102" s="275" t="s">
        <v>41</v>
      </c>
      <c r="L102" s="275" t="str">
        <f>CONCATENATE("Sum of Expenditures Prior to ",G$19)</f>
        <v>Sum of Expenditures Prior to 2014</v>
      </c>
      <c r="M102" s="223"/>
    </row>
    <row r="103" spans="2:13" ht="15" hidden="1" thickBot="1">
      <c r="B103" s="222"/>
      <c r="C103" s="285" t="s">
        <v>21</v>
      </c>
      <c r="D103" s="286"/>
      <c r="E103" s="161"/>
      <c r="F103" s="162"/>
      <c r="G103" s="163"/>
      <c r="H103" s="159"/>
      <c r="I103" s="160"/>
      <c r="J103" s="159"/>
      <c r="K103" s="159"/>
      <c r="L103" s="204"/>
      <c r="M103" s="223"/>
    </row>
    <row r="104" spans="2:13" ht="15" hidden="1" thickBot="1">
      <c r="B104" s="222"/>
      <c r="C104" s="285" t="s">
        <v>25</v>
      </c>
      <c r="D104" s="286"/>
      <c r="E104" s="161"/>
      <c r="F104" s="162"/>
      <c r="G104" s="163"/>
      <c r="H104" s="159"/>
      <c r="I104" s="160"/>
      <c r="J104" s="159"/>
      <c r="K104" s="159"/>
      <c r="L104" s="204"/>
      <c r="M104" s="223"/>
    </row>
    <row r="105" spans="2:13" ht="15" hidden="1" thickBot="1">
      <c r="B105" s="222"/>
      <c r="C105" s="285" t="s">
        <v>52</v>
      </c>
      <c r="D105" s="286"/>
      <c r="E105" s="161"/>
      <c r="F105" s="162"/>
      <c r="G105" s="163"/>
      <c r="H105" s="159"/>
      <c r="I105" s="160"/>
      <c r="J105" s="159"/>
      <c r="K105" s="159"/>
      <c r="L105" s="204"/>
      <c r="M105" s="223"/>
    </row>
    <row r="106" spans="2:13" ht="15" hidden="1" thickBot="1">
      <c r="B106" s="222"/>
      <c r="C106" s="351" t="s">
        <v>54</v>
      </c>
      <c r="D106" s="352"/>
      <c r="E106" s="161"/>
      <c r="F106" s="162"/>
      <c r="G106" s="163"/>
      <c r="H106" s="159"/>
      <c r="I106" s="160"/>
      <c r="J106" s="159"/>
      <c r="K106" s="159"/>
      <c r="L106" s="204"/>
      <c r="M106" s="223"/>
    </row>
    <row r="107" spans="2:13" ht="15" hidden="1" thickBot="1">
      <c r="B107" s="222"/>
      <c r="C107" s="349" t="s">
        <v>55</v>
      </c>
      <c r="D107" s="350"/>
      <c r="E107" s="161"/>
      <c r="F107" s="162"/>
      <c r="G107" s="163"/>
      <c r="H107" s="159"/>
      <c r="I107" s="160"/>
      <c r="J107" s="159"/>
      <c r="K107" s="159"/>
      <c r="L107" s="204"/>
      <c r="M107" s="223"/>
    </row>
    <row r="108" spans="2:13" ht="15" hidden="1" thickBot="1">
      <c r="B108" s="222"/>
      <c r="C108" s="351" t="s">
        <v>56</v>
      </c>
      <c r="D108" s="352"/>
      <c r="E108" s="161"/>
      <c r="F108" s="162"/>
      <c r="G108" s="163"/>
      <c r="H108" s="159"/>
      <c r="I108" s="160"/>
      <c r="J108" s="159"/>
      <c r="K108" s="159"/>
      <c r="L108" s="204"/>
      <c r="M108" s="223"/>
    </row>
    <row r="109" spans="2:13" ht="15" hidden="1" thickBot="1">
      <c r="B109" s="222"/>
      <c r="C109" s="353" t="s">
        <v>26</v>
      </c>
      <c r="D109" s="354"/>
      <c r="E109" s="161"/>
      <c r="F109" s="162"/>
      <c r="G109" s="163"/>
      <c r="H109" s="159"/>
      <c r="I109" s="160"/>
      <c r="J109" s="159"/>
      <c r="K109" s="159"/>
      <c r="L109" s="204"/>
      <c r="M109" s="223"/>
    </row>
    <row r="110" spans="2:13" ht="14.25" hidden="1">
      <c r="B110" s="222"/>
      <c r="C110" s="127"/>
      <c r="D110" s="127"/>
      <c r="E110" s="127"/>
      <c r="F110" s="127"/>
      <c r="G110" s="127"/>
      <c r="H110" s="127"/>
      <c r="I110" s="127"/>
      <c r="J110" s="129"/>
      <c r="K110" s="129"/>
      <c r="L110" s="129"/>
      <c r="M110" s="223"/>
    </row>
    <row r="111" spans="2:13" ht="13.5" hidden="1" thickBot="1">
      <c r="B111" s="222"/>
      <c r="C111" s="287" t="s">
        <v>47</v>
      </c>
      <c r="D111" s="247"/>
      <c r="E111" s="124"/>
      <c r="F111" s="124"/>
      <c r="G111" s="133"/>
      <c r="H111" s="133"/>
      <c r="I111" s="133"/>
      <c r="J111" s="124"/>
      <c r="K111" s="124"/>
      <c r="L111" s="124"/>
      <c r="M111" s="223"/>
    </row>
    <row r="112" spans="2:13" ht="15" hidden="1" thickBot="1">
      <c r="B112" s="222"/>
      <c r="C112" s="288" t="s">
        <v>18</v>
      </c>
      <c r="D112" s="247"/>
      <c r="E112" s="180"/>
      <c r="F112" s="124"/>
      <c r="G112" s="255" t="s">
        <v>11</v>
      </c>
      <c r="H112" s="133"/>
      <c r="I112" s="181" t="s">
        <v>50</v>
      </c>
      <c r="J112" s="124"/>
      <c r="K112" s="124"/>
      <c r="L112" s="124"/>
      <c r="M112" s="223"/>
    </row>
    <row r="113" spans="2:13" ht="43.5" hidden="1" thickBot="1">
      <c r="B113" s="222"/>
      <c r="C113" s="348" t="s">
        <v>40</v>
      </c>
      <c r="D113" s="348"/>
      <c r="E113" s="347" t="s">
        <v>22</v>
      </c>
      <c r="F113" s="347"/>
      <c r="G113" s="292">
        <f>$G$56</f>
        <v>2014</v>
      </c>
      <c r="H113" s="293">
        <f>G113+1</f>
        <v>2015</v>
      </c>
      <c r="I113" s="293">
        <f>H113+1</f>
        <v>2016</v>
      </c>
      <c r="J113" s="293">
        <f>I113+1</f>
        <v>2017</v>
      </c>
      <c r="K113" s="294" t="s">
        <v>41</v>
      </c>
      <c r="L113" s="275" t="str">
        <f>CONCATENATE("Sum of Expenditures Prior to ",G$19)</f>
        <v>Sum of Expenditures Prior to 2014</v>
      </c>
      <c r="M113" s="223"/>
    </row>
    <row r="114" spans="2:13" ht="15" hidden="1" thickBot="1">
      <c r="B114" s="222"/>
      <c r="C114" s="289" t="s">
        <v>21</v>
      </c>
      <c r="D114" s="290"/>
      <c r="E114" s="178"/>
      <c r="F114" s="179"/>
      <c r="G114" s="163"/>
      <c r="H114" s="159"/>
      <c r="I114" s="160"/>
      <c r="J114" s="159"/>
      <c r="K114" s="159"/>
      <c r="L114" s="204"/>
      <c r="M114" s="223"/>
    </row>
    <row r="115" spans="2:13" ht="15" hidden="1" thickBot="1">
      <c r="B115" s="222"/>
      <c r="C115" s="289" t="s">
        <v>25</v>
      </c>
      <c r="D115" s="290"/>
      <c r="E115" s="178"/>
      <c r="F115" s="179"/>
      <c r="G115" s="163"/>
      <c r="H115" s="159"/>
      <c r="I115" s="160"/>
      <c r="J115" s="159"/>
      <c r="K115" s="159"/>
      <c r="L115" s="204"/>
      <c r="M115" s="223"/>
    </row>
    <row r="116" spans="2:13" ht="15" hidden="1" thickBot="1">
      <c r="B116" s="222"/>
      <c r="C116" s="289" t="s">
        <v>52</v>
      </c>
      <c r="D116" s="290"/>
      <c r="E116" s="178"/>
      <c r="F116" s="179"/>
      <c r="G116" s="163"/>
      <c r="H116" s="159"/>
      <c r="I116" s="160"/>
      <c r="J116" s="159"/>
      <c r="K116" s="159"/>
      <c r="L116" s="204"/>
      <c r="M116" s="223"/>
    </row>
    <row r="117" spans="2:13" ht="15" hidden="1" thickBot="1">
      <c r="B117" s="222"/>
      <c r="C117" s="357" t="s">
        <v>54</v>
      </c>
      <c r="D117" s="358"/>
      <c r="E117" s="178"/>
      <c r="F117" s="179"/>
      <c r="G117" s="163"/>
      <c r="H117" s="159"/>
      <c r="I117" s="160"/>
      <c r="J117" s="159"/>
      <c r="K117" s="159"/>
      <c r="L117" s="204"/>
      <c r="M117" s="223"/>
    </row>
    <row r="118" spans="2:13" ht="15" hidden="1" thickBot="1">
      <c r="B118" s="222"/>
      <c r="C118" s="355" t="s">
        <v>55</v>
      </c>
      <c r="D118" s="356"/>
      <c r="E118" s="178"/>
      <c r="F118" s="179"/>
      <c r="G118" s="163"/>
      <c r="H118" s="159"/>
      <c r="I118" s="160"/>
      <c r="J118" s="159"/>
      <c r="K118" s="159"/>
      <c r="L118" s="204"/>
      <c r="M118" s="223"/>
    </row>
    <row r="119" spans="2:13" ht="15" hidden="1" thickBot="1">
      <c r="B119" s="222"/>
      <c r="C119" s="357" t="s">
        <v>56</v>
      </c>
      <c r="D119" s="358"/>
      <c r="E119" s="178"/>
      <c r="F119" s="179"/>
      <c r="G119" s="163"/>
      <c r="H119" s="159"/>
      <c r="I119" s="160"/>
      <c r="J119" s="159"/>
      <c r="K119" s="159"/>
      <c r="L119" s="204"/>
      <c r="M119" s="223"/>
    </row>
    <row r="120" spans="2:13" ht="15" hidden="1" thickBot="1">
      <c r="B120" s="222"/>
      <c r="C120" s="359" t="s">
        <v>26</v>
      </c>
      <c r="D120" s="360"/>
      <c r="E120" s="178"/>
      <c r="F120" s="179"/>
      <c r="G120" s="163"/>
      <c r="H120" s="159"/>
      <c r="I120" s="160"/>
      <c r="J120" s="159"/>
      <c r="K120" s="159"/>
      <c r="L120" s="204"/>
      <c r="M120" s="223"/>
    </row>
    <row r="121" spans="2:13" ht="13.5" hidden="1">
      <c r="B121" s="222"/>
      <c r="C121" s="291"/>
      <c r="D121" s="291"/>
      <c r="E121" s="124"/>
      <c r="F121" s="124"/>
      <c r="G121" s="133"/>
      <c r="H121" s="133"/>
      <c r="I121" s="133"/>
      <c r="J121" s="124"/>
      <c r="K121" s="124"/>
      <c r="L121" s="124"/>
      <c r="M121" s="223"/>
    </row>
    <row r="122" spans="2:13" ht="13.5" hidden="1" thickBot="1">
      <c r="B122" s="222"/>
      <c r="C122" s="287" t="s">
        <v>57</v>
      </c>
      <c r="D122" s="247"/>
      <c r="E122" s="124"/>
      <c r="F122" s="124"/>
      <c r="G122" s="133"/>
      <c r="H122" s="133"/>
      <c r="I122" s="133"/>
      <c r="J122" s="124"/>
      <c r="K122" s="124"/>
      <c r="L122" s="124"/>
      <c r="M122" s="223"/>
    </row>
    <row r="123" spans="2:13" ht="15" hidden="1" thickBot="1">
      <c r="B123" s="222"/>
      <c r="C123" s="288" t="s">
        <v>18</v>
      </c>
      <c r="D123" s="247"/>
      <c r="E123" s="180"/>
      <c r="F123" s="124"/>
      <c r="G123" s="255" t="s">
        <v>11</v>
      </c>
      <c r="H123" s="133"/>
      <c r="I123" s="181" t="s">
        <v>50</v>
      </c>
      <c r="J123" s="124"/>
      <c r="K123" s="124"/>
      <c r="L123" s="124"/>
      <c r="M123" s="223"/>
    </row>
    <row r="124" spans="2:13" ht="43.5" hidden="1" thickBot="1">
      <c r="B124" s="222"/>
      <c r="C124" s="348" t="s">
        <v>40</v>
      </c>
      <c r="D124" s="348"/>
      <c r="E124" s="347" t="s">
        <v>22</v>
      </c>
      <c r="F124" s="347"/>
      <c r="G124" s="292">
        <f>$G$56</f>
        <v>2014</v>
      </c>
      <c r="H124" s="293">
        <f>G124+1</f>
        <v>2015</v>
      </c>
      <c r="I124" s="293">
        <f>H124+1</f>
        <v>2016</v>
      </c>
      <c r="J124" s="293">
        <f>I124+1</f>
        <v>2017</v>
      </c>
      <c r="K124" s="294" t="s">
        <v>41</v>
      </c>
      <c r="L124" s="275" t="str">
        <f>CONCATENATE("Sum of Expenditures Prior to ",G$19)</f>
        <v>Sum of Expenditures Prior to 2014</v>
      </c>
      <c r="M124" s="223"/>
    </row>
    <row r="125" spans="2:13" ht="15" hidden="1" thickBot="1">
      <c r="B125" s="222"/>
      <c r="C125" s="289" t="s">
        <v>21</v>
      </c>
      <c r="D125" s="290"/>
      <c r="E125" s="178"/>
      <c r="F125" s="179"/>
      <c r="G125" s="163"/>
      <c r="H125" s="159"/>
      <c r="I125" s="160"/>
      <c r="J125" s="159"/>
      <c r="K125" s="159"/>
      <c r="L125" s="204"/>
      <c r="M125" s="223"/>
    </row>
    <row r="126" spans="2:13" ht="15" hidden="1" thickBot="1">
      <c r="B126" s="222"/>
      <c r="C126" s="289" t="s">
        <v>25</v>
      </c>
      <c r="D126" s="290"/>
      <c r="E126" s="178"/>
      <c r="F126" s="179"/>
      <c r="G126" s="163"/>
      <c r="H126" s="159"/>
      <c r="I126" s="160"/>
      <c r="J126" s="159"/>
      <c r="K126" s="159"/>
      <c r="L126" s="204"/>
      <c r="M126" s="223"/>
    </row>
    <row r="127" spans="2:13" ht="15" hidden="1" thickBot="1">
      <c r="B127" s="222"/>
      <c r="C127" s="289" t="s">
        <v>52</v>
      </c>
      <c r="D127" s="290"/>
      <c r="E127" s="178"/>
      <c r="F127" s="179"/>
      <c r="G127" s="163"/>
      <c r="H127" s="159"/>
      <c r="I127" s="160"/>
      <c r="J127" s="159"/>
      <c r="K127" s="159"/>
      <c r="L127" s="204"/>
      <c r="M127" s="223"/>
    </row>
    <row r="128" spans="2:13" ht="15" hidden="1" thickBot="1">
      <c r="B128" s="222"/>
      <c r="C128" s="357" t="s">
        <v>54</v>
      </c>
      <c r="D128" s="358"/>
      <c r="E128" s="178"/>
      <c r="F128" s="179"/>
      <c r="G128" s="163"/>
      <c r="H128" s="159"/>
      <c r="I128" s="160"/>
      <c r="J128" s="159"/>
      <c r="K128" s="159"/>
      <c r="L128" s="204"/>
      <c r="M128" s="223"/>
    </row>
    <row r="129" spans="2:13" ht="15" hidden="1" thickBot="1">
      <c r="B129" s="222"/>
      <c r="C129" s="355" t="s">
        <v>55</v>
      </c>
      <c r="D129" s="356"/>
      <c r="E129" s="178"/>
      <c r="F129" s="179"/>
      <c r="G129" s="163"/>
      <c r="H129" s="159"/>
      <c r="I129" s="160"/>
      <c r="J129" s="159"/>
      <c r="K129" s="159"/>
      <c r="L129" s="204"/>
      <c r="M129" s="223"/>
    </row>
    <row r="130" spans="2:13" ht="15" hidden="1" thickBot="1">
      <c r="B130" s="222"/>
      <c r="C130" s="357" t="s">
        <v>56</v>
      </c>
      <c r="D130" s="358"/>
      <c r="E130" s="178"/>
      <c r="F130" s="179"/>
      <c r="G130" s="163"/>
      <c r="H130" s="159"/>
      <c r="I130" s="160"/>
      <c r="J130" s="159"/>
      <c r="K130" s="159"/>
      <c r="L130" s="204"/>
      <c r="M130" s="223"/>
    </row>
    <row r="131" spans="2:13" ht="15" hidden="1" thickBot="1">
      <c r="B131" s="222"/>
      <c r="C131" s="359" t="s">
        <v>26</v>
      </c>
      <c r="D131" s="360"/>
      <c r="E131" s="178"/>
      <c r="F131" s="179"/>
      <c r="G131" s="163"/>
      <c r="H131" s="159"/>
      <c r="I131" s="160"/>
      <c r="J131" s="159"/>
      <c r="K131" s="159"/>
      <c r="L131" s="204"/>
      <c r="M131" s="223"/>
    </row>
    <row r="132" spans="2:13" ht="13.5" hidden="1">
      <c r="B132" s="222"/>
      <c r="C132" s="291"/>
      <c r="D132" s="291"/>
      <c r="E132" s="124"/>
      <c r="F132" s="124"/>
      <c r="G132" s="133"/>
      <c r="H132" s="133"/>
      <c r="I132" s="133"/>
      <c r="J132" s="124"/>
      <c r="K132" s="124"/>
      <c r="L132" s="124"/>
      <c r="M132" s="223"/>
    </row>
    <row r="133" spans="2:13" ht="13.5" hidden="1" thickBot="1">
      <c r="B133" s="222"/>
      <c r="C133" s="287" t="s">
        <v>58</v>
      </c>
      <c r="D133" s="247"/>
      <c r="E133" s="124"/>
      <c r="F133" s="124"/>
      <c r="G133" s="133"/>
      <c r="H133" s="133"/>
      <c r="I133" s="133"/>
      <c r="J133" s="124"/>
      <c r="K133" s="124"/>
      <c r="L133" s="124"/>
      <c r="M133" s="223"/>
    </row>
    <row r="134" spans="2:13" ht="15" hidden="1" thickBot="1">
      <c r="B134" s="222"/>
      <c r="C134" s="288" t="s">
        <v>18</v>
      </c>
      <c r="D134" s="247"/>
      <c r="E134" s="180"/>
      <c r="F134" s="124"/>
      <c r="G134" s="255" t="s">
        <v>11</v>
      </c>
      <c r="H134" s="133"/>
      <c r="I134" s="181" t="s">
        <v>50</v>
      </c>
      <c r="J134" s="124"/>
      <c r="K134" s="124"/>
      <c r="L134" s="124"/>
      <c r="M134" s="223"/>
    </row>
    <row r="135" spans="2:13" ht="43.5" hidden="1" thickBot="1">
      <c r="B135" s="222"/>
      <c r="C135" s="348" t="s">
        <v>40</v>
      </c>
      <c r="D135" s="348"/>
      <c r="E135" s="347" t="s">
        <v>22</v>
      </c>
      <c r="F135" s="347"/>
      <c r="G135" s="292">
        <f>$G$56</f>
        <v>2014</v>
      </c>
      <c r="H135" s="293">
        <f>G135+1</f>
        <v>2015</v>
      </c>
      <c r="I135" s="293">
        <f>H135+1</f>
        <v>2016</v>
      </c>
      <c r="J135" s="293">
        <f>I135+1</f>
        <v>2017</v>
      </c>
      <c r="K135" s="294" t="s">
        <v>41</v>
      </c>
      <c r="L135" s="275" t="str">
        <f>CONCATENATE("Sum of Expenditures Prior to ",G$19)</f>
        <v>Sum of Expenditures Prior to 2014</v>
      </c>
      <c r="M135" s="223"/>
    </row>
    <row r="136" spans="2:13" ht="15" hidden="1" thickBot="1">
      <c r="B136" s="222"/>
      <c r="C136" s="289" t="s">
        <v>21</v>
      </c>
      <c r="D136" s="290"/>
      <c r="E136" s="178"/>
      <c r="F136" s="179"/>
      <c r="G136" s="163"/>
      <c r="H136" s="159"/>
      <c r="I136" s="160"/>
      <c r="J136" s="159"/>
      <c r="K136" s="159"/>
      <c r="L136" s="204"/>
      <c r="M136" s="223"/>
    </row>
    <row r="137" spans="2:13" ht="15" hidden="1" thickBot="1">
      <c r="B137" s="222"/>
      <c r="C137" s="289" t="s">
        <v>25</v>
      </c>
      <c r="D137" s="290"/>
      <c r="E137" s="178"/>
      <c r="F137" s="179"/>
      <c r="G137" s="163"/>
      <c r="H137" s="159"/>
      <c r="I137" s="160"/>
      <c r="J137" s="159"/>
      <c r="K137" s="159"/>
      <c r="L137" s="204"/>
      <c r="M137" s="223"/>
    </row>
    <row r="138" spans="2:13" ht="15" hidden="1" thickBot="1">
      <c r="B138" s="222"/>
      <c r="C138" s="289" t="s">
        <v>52</v>
      </c>
      <c r="D138" s="290"/>
      <c r="E138" s="178"/>
      <c r="F138" s="179"/>
      <c r="G138" s="163"/>
      <c r="H138" s="159"/>
      <c r="I138" s="160"/>
      <c r="J138" s="159"/>
      <c r="K138" s="159"/>
      <c r="L138" s="204"/>
      <c r="M138" s="223"/>
    </row>
    <row r="139" spans="2:13" ht="15" hidden="1" thickBot="1">
      <c r="B139" s="222"/>
      <c r="C139" s="357" t="s">
        <v>54</v>
      </c>
      <c r="D139" s="358"/>
      <c r="E139" s="178"/>
      <c r="F139" s="179"/>
      <c r="G139" s="163"/>
      <c r="H139" s="159"/>
      <c r="I139" s="160"/>
      <c r="J139" s="159"/>
      <c r="K139" s="159"/>
      <c r="L139" s="204"/>
      <c r="M139" s="223"/>
    </row>
    <row r="140" spans="2:13" ht="15" hidden="1" thickBot="1">
      <c r="B140" s="222"/>
      <c r="C140" s="355" t="s">
        <v>55</v>
      </c>
      <c r="D140" s="356"/>
      <c r="E140" s="178"/>
      <c r="F140" s="179"/>
      <c r="G140" s="163"/>
      <c r="H140" s="159"/>
      <c r="I140" s="160"/>
      <c r="J140" s="159"/>
      <c r="K140" s="159"/>
      <c r="L140" s="204"/>
      <c r="M140" s="223"/>
    </row>
    <row r="141" spans="2:13" ht="15" hidden="1" thickBot="1">
      <c r="B141" s="222"/>
      <c r="C141" s="357" t="s">
        <v>56</v>
      </c>
      <c r="D141" s="358"/>
      <c r="E141" s="178"/>
      <c r="F141" s="179"/>
      <c r="G141" s="163"/>
      <c r="H141" s="159"/>
      <c r="I141" s="160"/>
      <c r="J141" s="159"/>
      <c r="K141" s="159"/>
      <c r="L141" s="204"/>
      <c r="M141" s="223"/>
    </row>
    <row r="142" spans="2:13" ht="15" hidden="1" thickBot="1">
      <c r="B142" s="222"/>
      <c r="C142" s="359" t="s">
        <v>26</v>
      </c>
      <c r="D142" s="360"/>
      <c r="E142" s="178"/>
      <c r="F142" s="179"/>
      <c r="G142" s="163"/>
      <c r="H142" s="159"/>
      <c r="I142" s="160"/>
      <c r="J142" s="159"/>
      <c r="K142" s="159"/>
      <c r="L142" s="204"/>
      <c r="M142" s="223"/>
    </row>
    <row r="143" spans="2:13" ht="14.25" thickBot="1">
      <c r="B143" s="229"/>
      <c r="C143" s="182"/>
      <c r="D143" s="182"/>
      <c r="E143" s="182"/>
      <c r="F143" s="182"/>
      <c r="G143" s="182"/>
      <c r="H143" s="182"/>
      <c r="I143" s="182"/>
      <c r="J143" s="182"/>
      <c r="K143" s="182"/>
      <c r="L143" s="182"/>
      <c r="M143" s="230"/>
    </row>
    <row r="144" spans="3:9" ht="12.75" customHeight="1" thickBot="1" thickTop="1">
      <c r="C144" s="116"/>
      <c r="D144" s="116"/>
      <c r="E144" s="116"/>
      <c r="F144" s="116"/>
      <c r="G144" s="116"/>
      <c r="H144" s="116"/>
      <c r="I144" s="116"/>
    </row>
    <row r="145" spans="2:13" ht="18.75" thickTop="1">
      <c r="B145" s="220"/>
      <c r="C145" s="134" t="s">
        <v>96</v>
      </c>
      <c r="D145" s="135"/>
      <c r="E145" s="135"/>
      <c r="F145" s="135"/>
      <c r="G145" s="135"/>
      <c r="H145" s="135"/>
      <c r="I145" s="135"/>
      <c r="J145" s="123"/>
      <c r="K145" s="123"/>
      <c r="L145" s="123"/>
      <c r="M145" s="221"/>
    </row>
    <row r="146" spans="2:13" ht="11.25" customHeight="1">
      <c r="B146" s="222"/>
      <c r="C146" s="137"/>
      <c r="D146" s="133"/>
      <c r="E146" s="133"/>
      <c r="F146" s="133"/>
      <c r="G146" s="133"/>
      <c r="H146" s="133"/>
      <c r="I146" s="133"/>
      <c r="J146" s="124"/>
      <c r="K146" s="124"/>
      <c r="L146" s="124"/>
      <c r="M146" s="223"/>
    </row>
    <row r="147" spans="2:15" ht="46.5" customHeight="1">
      <c r="B147" s="222"/>
      <c r="C147" s="368" t="s">
        <v>100</v>
      </c>
      <c r="D147" s="368"/>
      <c r="E147" s="368"/>
      <c r="F147" s="368"/>
      <c r="G147" s="368"/>
      <c r="H147" s="368"/>
      <c r="I147" s="368"/>
      <c r="J147" s="368"/>
      <c r="K147" s="368"/>
      <c r="L147" s="187"/>
      <c r="M147" s="236"/>
      <c r="N147" s="237"/>
      <c r="O147" s="237"/>
    </row>
    <row r="148" spans="2:15" ht="12.75" customHeight="1">
      <c r="B148" s="222"/>
      <c r="C148" s="368" t="s">
        <v>131</v>
      </c>
      <c r="D148" s="368"/>
      <c r="E148" s="368"/>
      <c r="F148" s="368"/>
      <c r="G148" s="368"/>
      <c r="H148" s="368"/>
      <c r="I148" s="368"/>
      <c r="J148" s="368"/>
      <c r="K148" s="368"/>
      <c r="L148" s="187"/>
      <c r="M148" s="236"/>
      <c r="N148" s="237"/>
      <c r="O148" s="237"/>
    </row>
    <row r="149" spans="2:13" ht="15" thickBot="1">
      <c r="B149" s="222"/>
      <c r="C149" s="127"/>
      <c r="D149" s="127"/>
      <c r="E149" s="127"/>
      <c r="F149" s="127"/>
      <c r="G149" s="127"/>
      <c r="H149" s="127"/>
      <c r="I149" s="127"/>
      <c r="J149" s="129"/>
      <c r="K149" s="129"/>
      <c r="L149" s="129"/>
      <c r="M149" s="223"/>
    </row>
    <row r="150" spans="2:13" ht="15" thickBot="1">
      <c r="B150" s="222"/>
      <c r="C150" s="255" t="s">
        <v>105</v>
      </c>
      <c r="D150" s="127"/>
      <c r="E150" s="127"/>
      <c r="F150" s="169" t="s">
        <v>44</v>
      </c>
      <c r="G150" s="127"/>
      <c r="H150" s="127"/>
      <c r="I150" s="127"/>
      <c r="J150" s="129"/>
      <c r="K150" s="129"/>
      <c r="L150" s="129"/>
      <c r="M150" s="223"/>
    </row>
    <row r="151" spans="2:13" ht="15" thickBot="1">
      <c r="B151" s="222"/>
      <c r="C151" s="255" t="s">
        <v>121</v>
      </c>
      <c r="D151" s="127"/>
      <c r="E151" s="127"/>
      <c r="F151" s="169" t="s">
        <v>44</v>
      </c>
      <c r="G151" s="127"/>
      <c r="H151" s="127"/>
      <c r="I151" s="127"/>
      <c r="J151" s="129"/>
      <c r="K151" s="129"/>
      <c r="L151" s="129"/>
      <c r="M151" s="223"/>
    </row>
    <row r="152" spans="2:13" ht="14.25" customHeight="1">
      <c r="B152" s="222"/>
      <c r="C152" s="127"/>
      <c r="D152" s="127"/>
      <c r="E152" s="127"/>
      <c r="F152" s="127"/>
      <c r="G152" s="127"/>
      <c r="H152" s="127"/>
      <c r="I152" s="127"/>
      <c r="J152" s="129"/>
      <c r="K152" s="129"/>
      <c r="L152" s="129"/>
      <c r="M152" s="223"/>
    </row>
    <row r="153" spans="2:13" ht="14.25" customHeight="1">
      <c r="B153" s="222"/>
      <c r="C153" s="127"/>
      <c r="D153" s="127"/>
      <c r="E153" s="127"/>
      <c r="F153" s="127"/>
      <c r="G153" s="127"/>
      <c r="H153" s="127"/>
      <c r="I153" s="127"/>
      <c r="J153" s="300" t="s">
        <v>130</v>
      </c>
      <c r="K153" s="129"/>
      <c r="L153" s="129"/>
      <c r="M153" s="223"/>
    </row>
    <row r="154" spans="2:13" ht="14.25">
      <c r="B154" s="222"/>
      <c r="C154" s="379" t="s">
        <v>18</v>
      </c>
      <c r="D154" s="379" t="s">
        <v>39</v>
      </c>
      <c r="E154" s="387" t="s">
        <v>23</v>
      </c>
      <c r="F154" s="387"/>
      <c r="G154" s="295">
        <f>G80</f>
        <v>2014</v>
      </c>
      <c r="H154" s="296" t="str">
        <f>IF(OR(G19=2013,G19=2015,G19=2017,G19=2019),G19+1,"NA")</f>
        <v>NA</v>
      </c>
      <c r="I154" s="296">
        <f>IF(OR(G19=2013,G19=2015,G19=2017,G19=2019),"NA",G19-1)</f>
        <v>2013</v>
      </c>
      <c r="J154" s="300" t="s">
        <v>126</v>
      </c>
      <c r="K154" s="129"/>
      <c r="L154" s="129"/>
      <c r="M154" s="223"/>
    </row>
    <row r="155" spans="2:13" ht="29.25" thickBot="1">
      <c r="B155" s="222"/>
      <c r="C155" s="347"/>
      <c r="D155" s="347"/>
      <c r="E155" s="388"/>
      <c r="F155" s="388"/>
      <c r="G155" s="297" t="s">
        <v>24</v>
      </c>
      <c r="H155" s="297" t="str">
        <f>IF(H154="NA"," ","Allocation Change")</f>
        <v xml:space="preserve"> </v>
      </c>
      <c r="I155" s="297" t="str">
        <f>IF(I154="NA"," ","Allocation Change")</f>
        <v>Allocation Change</v>
      </c>
      <c r="J155" s="301" t="s">
        <v>127</v>
      </c>
      <c r="K155" s="129"/>
      <c r="L155" s="129"/>
      <c r="M155" s="223"/>
    </row>
    <row r="156" spans="2:13" ht="15" thickBot="1">
      <c r="B156" s="222"/>
      <c r="C156" s="164" t="s">
        <v>133</v>
      </c>
      <c r="D156" s="168" t="s">
        <v>217</v>
      </c>
      <c r="E156" s="170" t="s">
        <v>248</v>
      </c>
      <c r="F156" s="162"/>
      <c r="G156" s="336">
        <f>G93+G96</f>
        <v>750935</v>
      </c>
      <c r="H156" s="171"/>
      <c r="I156" s="171"/>
      <c r="J156" s="171"/>
      <c r="K156" s="129"/>
      <c r="L156" s="129"/>
      <c r="M156" s="223"/>
    </row>
    <row r="157" spans="2:13" ht="15" thickBot="1">
      <c r="B157" s="222"/>
      <c r="C157" s="164"/>
      <c r="D157" s="168" t="s">
        <v>50</v>
      </c>
      <c r="E157" s="170"/>
      <c r="F157" s="162"/>
      <c r="G157" s="171"/>
      <c r="H157" s="171"/>
      <c r="I157" s="171"/>
      <c r="J157" s="171"/>
      <c r="K157" s="129"/>
      <c r="L157" s="129"/>
      <c r="M157" s="223"/>
    </row>
    <row r="158" spans="2:13" ht="15" hidden="1" thickBot="1">
      <c r="B158" s="222"/>
      <c r="C158" s="164"/>
      <c r="D158" s="168" t="s">
        <v>50</v>
      </c>
      <c r="E158" s="170"/>
      <c r="F158" s="162"/>
      <c r="G158" s="171"/>
      <c r="H158" s="171"/>
      <c r="I158" s="171"/>
      <c r="J158" s="171"/>
      <c r="K158" s="129"/>
      <c r="L158" s="129"/>
      <c r="M158" s="223"/>
    </row>
    <row r="159" spans="2:13" ht="15" hidden="1" thickBot="1">
      <c r="B159" s="222"/>
      <c r="C159" s="164"/>
      <c r="D159" s="168" t="s">
        <v>50</v>
      </c>
      <c r="E159" s="170"/>
      <c r="F159" s="162"/>
      <c r="G159" s="171"/>
      <c r="H159" s="171"/>
      <c r="I159" s="171"/>
      <c r="J159" s="171"/>
      <c r="K159" s="129"/>
      <c r="L159" s="129"/>
      <c r="M159" s="223"/>
    </row>
    <row r="160" spans="2:13" ht="15" hidden="1" thickBot="1">
      <c r="B160" s="222"/>
      <c r="C160" s="164"/>
      <c r="D160" s="168" t="s">
        <v>50</v>
      </c>
      <c r="E160" s="170"/>
      <c r="F160" s="162"/>
      <c r="G160" s="171"/>
      <c r="H160" s="171"/>
      <c r="I160" s="171"/>
      <c r="J160" s="171"/>
      <c r="K160" s="129"/>
      <c r="L160" s="129"/>
      <c r="M160" s="223"/>
    </row>
    <row r="161" spans="2:13" ht="15" hidden="1" thickBot="1">
      <c r="B161" s="222"/>
      <c r="C161" s="164"/>
      <c r="D161" s="168" t="s">
        <v>50</v>
      </c>
      <c r="E161" s="170"/>
      <c r="F161" s="162"/>
      <c r="G161" s="171"/>
      <c r="H161" s="171"/>
      <c r="I161" s="171"/>
      <c r="J161" s="171"/>
      <c r="K161" s="129"/>
      <c r="L161" s="129"/>
      <c r="M161" s="223"/>
    </row>
    <row r="162" spans="2:13" ht="13.5" thickBot="1">
      <c r="B162" s="229"/>
      <c r="C162" s="131"/>
      <c r="D162" s="131"/>
      <c r="E162" s="131"/>
      <c r="F162" s="131"/>
      <c r="G162" s="131"/>
      <c r="H162" s="131"/>
      <c r="I162" s="131"/>
      <c r="J162" s="132"/>
      <c r="K162" s="132"/>
      <c r="L162" s="132"/>
      <c r="M162" s="230"/>
    </row>
    <row r="163" spans="3:9" ht="19.5" thickBot="1" thickTop="1">
      <c r="C163" s="117"/>
      <c r="D163" s="116"/>
      <c r="E163" s="116"/>
      <c r="F163" s="116"/>
      <c r="G163" s="116"/>
      <c r="H163" s="116"/>
      <c r="I163" s="116"/>
    </row>
    <row r="164" spans="2:13" ht="19.5" thickBot="1" thickTop="1">
      <c r="B164" s="220"/>
      <c r="C164" s="134" t="s">
        <v>101</v>
      </c>
      <c r="D164" s="135"/>
      <c r="E164" s="135"/>
      <c r="F164" s="135"/>
      <c r="G164" s="135"/>
      <c r="H164" s="135"/>
      <c r="I164" s="135"/>
      <c r="J164" s="123"/>
      <c r="K164" s="123"/>
      <c r="L164" s="123"/>
      <c r="M164" s="221"/>
    </row>
    <row r="165" spans="2:13" ht="15" customHeight="1" thickBot="1">
      <c r="B165" s="222"/>
      <c r="C165" s="255" t="s">
        <v>118</v>
      </c>
      <c r="D165" s="133"/>
      <c r="E165" s="133"/>
      <c r="F165" s="169" t="s">
        <v>44</v>
      </c>
      <c r="G165" s="133"/>
      <c r="H165" s="133"/>
      <c r="I165" s="133"/>
      <c r="J165" s="124"/>
      <c r="K165" s="124"/>
      <c r="L165" s="124"/>
      <c r="M165" s="223"/>
    </row>
    <row r="166" spans="2:13" ht="15" customHeight="1" thickBot="1">
      <c r="B166" s="222"/>
      <c r="C166" s="255" t="s">
        <v>119</v>
      </c>
      <c r="D166" s="127"/>
      <c r="E166" s="127"/>
      <c r="F166" s="169" t="s">
        <v>44</v>
      </c>
      <c r="G166" s="133"/>
      <c r="H166" s="133"/>
      <c r="I166" s="133"/>
      <c r="J166" s="124"/>
      <c r="K166" s="124"/>
      <c r="L166" s="124"/>
      <c r="M166" s="223"/>
    </row>
    <row r="167" spans="2:13" ht="15" customHeight="1" thickBot="1">
      <c r="B167" s="222"/>
      <c r="C167" s="255" t="s">
        <v>108</v>
      </c>
      <c r="D167" s="127"/>
      <c r="E167" s="127"/>
      <c r="F167" s="169" t="s">
        <v>44</v>
      </c>
      <c r="G167" s="133"/>
      <c r="H167" s="133"/>
      <c r="I167" s="133"/>
      <c r="J167" s="124"/>
      <c r="K167" s="124"/>
      <c r="L167" s="124"/>
      <c r="M167" s="223"/>
    </row>
    <row r="168" spans="2:13" ht="15" customHeight="1" thickBot="1">
      <c r="B168" s="222"/>
      <c r="C168" s="255" t="s">
        <v>107</v>
      </c>
      <c r="D168" s="127"/>
      <c r="E168" s="127"/>
      <c r="F168" s="169" t="s">
        <v>44</v>
      </c>
      <c r="G168" s="133"/>
      <c r="H168" s="133"/>
      <c r="I168" s="133"/>
      <c r="J168" s="124"/>
      <c r="K168" s="124"/>
      <c r="L168" s="124"/>
      <c r="M168" s="223"/>
    </row>
    <row r="169" spans="2:13" ht="15" customHeight="1" thickBot="1">
      <c r="B169" s="222"/>
      <c r="C169" s="255" t="s">
        <v>109</v>
      </c>
      <c r="D169" s="127"/>
      <c r="E169" s="127"/>
      <c r="F169" s="205" t="s">
        <v>44</v>
      </c>
      <c r="G169" s="133"/>
      <c r="H169" s="133"/>
      <c r="I169" s="133"/>
      <c r="J169" s="124"/>
      <c r="K169" s="124"/>
      <c r="L169" s="124"/>
      <c r="M169" s="223"/>
    </row>
    <row r="170" spans="2:13" ht="15" customHeight="1" thickBot="1">
      <c r="B170" s="222"/>
      <c r="C170" s="255" t="s">
        <v>106</v>
      </c>
      <c r="D170" s="133"/>
      <c r="E170" s="133"/>
      <c r="F170" s="394"/>
      <c r="G170" s="395"/>
      <c r="H170" s="395"/>
      <c r="I170" s="395"/>
      <c r="J170" s="395"/>
      <c r="K170" s="395"/>
      <c r="L170" s="396"/>
      <c r="M170" s="223"/>
    </row>
    <row r="171" spans="2:13" ht="15" customHeight="1">
      <c r="B171" s="222"/>
      <c r="C171" s="137"/>
      <c r="D171" s="133"/>
      <c r="E171" s="133"/>
      <c r="F171" s="133"/>
      <c r="G171" s="133"/>
      <c r="H171" s="133"/>
      <c r="I171" s="133"/>
      <c r="J171" s="124"/>
      <c r="K171" s="124"/>
      <c r="L171" s="124"/>
      <c r="M171" s="223"/>
    </row>
    <row r="172" spans="2:13" ht="135.75" customHeight="1" thickBot="1">
      <c r="B172" s="222"/>
      <c r="C172" s="368" t="s">
        <v>117</v>
      </c>
      <c r="D172" s="368"/>
      <c r="E172" s="368"/>
      <c r="F172" s="368"/>
      <c r="G172" s="368"/>
      <c r="H172" s="368"/>
      <c r="I172" s="368"/>
      <c r="J172" s="368"/>
      <c r="K172" s="368"/>
      <c r="L172" s="187"/>
      <c r="M172" s="236"/>
    </row>
    <row r="173" spans="2:13" ht="34.5" customHeight="1" thickBot="1">
      <c r="B173" s="222"/>
      <c r="C173" s="397" t="s">
        <v>259</v>
      </c>
      <c r="D173" s="398"/>
      <c r="E173" s="398"/>
      <c r="F173" s="398"/>
      <c r="G173" s="398"/>
      <c r="H173" s="398"/>
      <c r="I173" s="398"/>
      <c r="J173" s="398"/>
      <c r="K173" s="398"/>
      <c r="L173" s="399"/>
      <c r="M173" s="236"/>
    </row>
    <row r="174" spans="2:13" ht="34.5" customHeight="1" thickBot="1">
      <c r="B174" s="222"/>
      <c r="C174" s="389" t="s">
        <v>246</v>
      </c>
      <c r="D174" s="390"/>
      <c r="E174" s="390"/>
      <c r="F174" s="390"/>
      <c r="G174" s="390"/>
      <c r="H174" s="390"/>
      <c r="I174" s="390"/>
      <c r="J174" s="390"/>
      <c r="K174" s="390"/>
      <c r="L174" s="391"/>
      <c r="M174" s="236"/>
    </row>
    <row r="175" spans="2:13" ht="34.5" customHeight="1" thickBot="1">
      <c r="B175" s="222"/>
      <c r="C175" s="389" t="s">
        <v>241</v>
      </c>
      <c r="D175" s="390"/>
      <c r="E175" s="390"/>
      <c r="F175" s="390"/>
      <c r="G175" s="390"/>
      <c r="H175" s="390"/>
      <c r="I175" s="390"/>
      <c r="J175" s="390"/>
      <c r="K175" s="390"/>
      <c r="L175" s="391"/>
      <c r="M175" s="236"/>
    </row>
    <row r="176" spans="2:13" ht="34.5" customHeight="1" thickBot="1">
      <c r="B176" s="222"/>
      <c r="C176" s="389" t="s">
        <v>230</v>
      </c>
      <c r="D176" s="390"/>
      <c r="E176" s="390"/>
      <c r="F176" s="390"/>
      <c r="G176" s="390"/>
      <c r="H176" s="390"/>
      <c r="I176" s="390"/>
      <c r="J176" s="390"/>
      <c r="K176" s="390"/>
      <c r="L176" s="391"/>
      <c r="M176" s="236"/>
    </row>
    <row r="177" spans="2:13" ht="34.5" customHeight="1" thickBot="1">
      <c r="B177" s="222"/>
      <c r="C177" s="389" t="s">
        <v>247</v>
      </c>
      <c r="D177" s="390"/>
      <c r="E177" s="390"/>
      <c r="F177" s="390"/>
      <c r="G177" s="390"/>
      <c r="H177" s="390"/>
      <c r="I177" s="390"/>
      <c r="J177" s="390"/>
      <c r="K177" s="390"/>
      <c r="L177" s="391"/>
      <c r="M177" s="236"/>
    </row>
    <row r="178" spans="2:13" ht="34.5" customHeight="1" thickBot="1">
      <c r="B178" s="222"/>
      <c r="C178" s="389" t="s">
        <v>231</v>
      </c>
      <c r="D178" s="390"/>
      <c r="E178" s="390"/>
      <c r="F178" s="390"/>
      <c r="G178" s="390"/>
      <c r="H178" s="390"/>
      <c r="I178" s="390"/>
      <c r="J178" s="390"/>
      <c r="K178" s="390"/>
      <c r="L178" s="391"/>
      <c r="M178" s="236"/>
    </row>
    <row r="179" spans="2:13" ht="34.5" customHeight="1" thickBot="1">
      <c r="B179" s="222"/>
      <c r="C179" s="389" t="s">
        <v>260</v>
      </c>
      <c r="D179" s="390"/>
      <c r="E179" s="390"/>
      <c r="F179" s="390"/>
      <c r="G179" s="390"/>
      <c r="H179" s="390"/>
      <c r="I179" s="390"/>
      <c r="J179" s="390"/>
      <c r="K179" s="390"/>
      <c r="L179" s="391"/>
      <c r="M179" s="236"/>
    </row>
    <row r="180" spans="2:13" ht="34.5" customHeight="1" thickBot="1">
      <c r="B180" s="222"/>
      <c r="C180" s="392" t="s">
        <v>261</v>
      </c>
      <c r="D180" s="390"/>
      <c r="E180" s="390"/>
      <c r="F180" s="390"/>
      <c r="G180" s="390"/>
      <c r="H180" s="390"/>
      <c r="I180" s="390"/>
      <c r="J180" s="390"/>
      <c r="K180" s="390"/>
      <c r="L180" s="391"/>
      <c r="M180" s="236"/>
    </row>
    <row r="181" spans="2:13" ht="19.5" customHeight="1">
      <c r="B181" s="222"/>
      <c r="C181" s="137"/>
      <c r="D181" s="133"/>
      <c r="E181" s="133"/>
      <c r="F181" s="133"/>
      <c r="G181" s="133"/>
      <c r="H181" s="133"/>
      <c r="I181" s="133"/>
      <c r="J181" s="124"/>
      <c r="K181" s="124"/>
      <c r="L181" s="124"/>
      <c r="M181" s="223"/>
    </row>
    <row r="182" spans="2:13" ht="18.75" customHeight="1" thickBot="1">
      <c r="B182" s="222"/>
      <c r="C182" s="368" t="s">
        <v>116</v>
      </c>
      <c r="D182" s="368"/>
      <c r="E182" s="368"/>
      <c r="F182" s="368"/>
      <c r="G182" s="368"/>
      <c r="H182" s="368"/>
      <c r="I182" s="368"/>
      <c r="J182" s="368"/>
      <c r="K182" s="368"/>
      <c r="L182" s="124"/>
      <c r="M182" s="223"/>
    </row>
    <row r="183" spans="2:13" ht="18.75" customHeight="1" thickBot="1">
      <c r="B183" s="222"/>
      <c r="C183" s="389"/>
      <c r="D183" s="390"/>
      <c r="E183" s="390"/>
      <c r="F183" s="390"/>
      <c r="G183" s="390"/>
      <c r="H183" s="390"/>
      <c r="I183" s="390"/>
      <c r="J183" s="390"/>
      <c r="K183" s="390"/>
      <c r="L183" s="391"/>
      <c r="M183" s="223"/>
    </row>
    <row r="184" spans="2:13" ht="18.75" customHeight="1" thickBot="1">
      <c r="B184" s="222"/>
      <c r="C184" s="389"/>
      <c r="D184" s="390"/>
      <c r="E184" s="390"/>
      <c r="F184" s="390"/>
      <c r="G184" s="390"/>
      <c r="H184" s="390"/>
      <c r="I184" s="390"/>
      <c r="J184" s="390"/>
      <c r="K184" s="390"/>
      <c r="L184" s="391"/>
      <c r="M184" s="223"/>
    </row>
    <row r="185" spans="2:13" ht="18.75" customHeight="1" thickBot="1">
      <c r="B185" s="222"/>
      <c r="C185" s="389"/>
      <c r="D185" s="390"/>
      <c r="E185" s="390"/>
      <c r="F185" s="390"/>
      <c r="G185" s="390"/>
      <c r="H185" s="390"/>
      <c r="I185" s="390"/>
      <c r="J185" s="390"/>
      <c r="K185" s="390"/>
      <c r="L185" s="391"/>
      <c r="M185" s="223"/>
    </row>
    <row r="186" spans="2:13" ht="18.75" customHeight="1" thickBot="1">
      <c r="B186" s="222"/>
      <c r="C186" s="389"/>
      <c r="D186" s="390"/>
      <c r="E186" s="390"/>
      <c r="F186" s="390"/>
      <c r="G186" s="390"/>
      <c r="H186" s="390"/>
      <c r="I186" s="390"/>
      <c r="J186" s="390"/>
      <c r="K186" s="390"/>
      <c r="L186" s="391"/>
      <c r="M186" s="223"/>
    </row>
    <row r="187" spans="2:13" ht="18.75" customHeight="1" thickBot="1">
      <c r="B187" s="222"/>
      <c r="C187" s="389"/>
      <c r="D187" s="390"/>
      <c r="E187" s="390"/>
      <c r="F187" s="390"/>
      <c r="G187" s="390"/>
      <c r="H187" s="390"/>
      <c r="I187" s="390"/>
      <c r="J187" s="390"/>
      <c r="K187" s="390"/>
      <c r="L187" s="391"/>
      <c r="M187" s="223"/>
    </row>
    <row r="188" spans="2:13" ht="15" thickBot="1">
      <c r="B188" s="229"/>
      <c r="C188" s="142"/>
      <c r="D188" s="142"/>
      <c r="E188" s="142"/>
      <c r="F188" s="142"/>
      <c r="G188" s="142"/>
      <c r="H188" s="142"/>
      <c r="I188" s="142"/>
      <c r="J188" s="143"/>
      <c r="K188" s="143"/>
      <c r="L188" s="143"/>
      <c r="M188" s="230"/>
    </row>
    <row r="189" spans="3:9" ht="13.5" thickTop="1">
      <c r="C189" s="116"/>
      <c r="D189" s="116"/>
      <c r="E189" s="116"/>
      <c r="F189" s="116"/>
      <c r="G189" s="116"/>
      <c r="H189" s="116"/>
      <c r="I189" s="116"/>
    </row>
    <row r="190" spans="3:9" ht="12.75">
      <c r="C190" s="116"/>
      <c r="D190" s="116"/>
      <c r="E190" s="116"/>
      <c r="F190" s="116"/>
      <c r="G190" s="116"/>
      <c r="H190" s="116"/>
      <c r="I190" s="116"/>
    </row>
    <row r="191" spans="3:9" ht="12.75">
      <c r="C191" s="116"/>
      <c r="D191" s="116"/>
      <c r="E191" s="116"/>
      <c r="F191" s="116"/>
      <c r="G191" s="116"/>
      <c r="H191" s="116"/>
      <c r="I191" s="116"/>
    </row>
    <row r="192" spans="3:9" ht="12.75">
      <c r="C192" s="116"/>
      <c r="D192" s="116"/>
      <c r="E192" s="116"/>
      <c r="F192" s="116"/>
      <c r="G192" s="116"/>
      <c r="H192" s="116"/>
      <c r="I192" s="116"/>
    </row>
    <row r="193" spans="3:9" ht="12.75">
      <c r="C193" s="116"/>
      <c r="D193" s="116"/>
      <c r="E193" s="116"/>
      <c r="F193" s="116"/>
      <c r="G193" s="116"/>
      <c r="H193" s="116"/>
      <c r="I193" s="116"/>
    </row>
    <row r="194" spans="3:9" ht="12.75">
      <c r="C194" s="116"/>
      <c r="D194" s="116"/>
      <c r="E194" s="116"/>
      <c r="F194" s="116"/>
      <c r="G194" s="116"/>
      <c r="H194" s="116"/>
      <c r="I194" s="116"/>
    </row>
    <row r="195" spans="3:9" ht="12.75">
      <c r="C195" s="116"/>
      <c r="D195" s="116"/>
      <c r="E195" s="116"/>
      <c r="F195" s="116"/>
      <c r="G195" s="116"/>
      <c r="H195" s="116"/>
      <c r="I195" s="116"/>
    </row>
    <row r="196" spans="3:9" ht="12.75">
      <c r="C196" s="116"/>
      <c r="D196" s="116"/>
      <c r="E196" s="116"/>
      <c r="F196" s="116"/>
      <c r="G196" s="116"/>
      <c r="H196" s="116"/>
      <c r="I196" s="116"/>
    </row>
    <row r="197" spans="3:9" ht="12.75">
      <c r="C197" s="116"/>
      <c r="D197" s="116"/>
      <c r="E197" s="116"/>
      <c r="F197" s="116"/>
      <c r="G197" s="116"/>
      <c r="H197" s="116"/>
      <c r="I197" s="116"/>
    </row>
    <row r="198" spans="3:9" ht="12.75">
      <c r="C198" s="116"/>
      <c r="D198" s="116"/>
      <c r="E198" s="116"/>
      <c r="F198" s="116"/>
      <c r="G198" s="116"/>
      <c r="H198" s="116"/>
      <c r="I198" s="116"/>
    </row>
    <row r="199" spans="3:9" ht="12.75">
      <c r="C199" s="116"/>
      <c r="D199" s="116"/>
      <c r="E199" s="116"/>
      <c r="F199" s="116"/>
      <c r="G199" s="116"/>
      <c r="H199" s="116"/>
      <c r="I199" s="116"/>
    </row>
    <row r="200" spans="3:9" ht="12.75">
      <c r="C200" s="116"/>
      <c r="D200" s="116"/>
      <c r="E200" s="116"/>
      <c r="F200" s="116"/>
      <c r="G200" s="116"/>
      <c r="H200" s="116"/>
      <c r="I200" s="116"/>
    </row>
    <row r="201" spans="3:9" ht="12.75">
      <c r="C201" s="116"/>
      <c r="D201" s="116"/>
      <c r="E201" s="116"/>
      <c r="F201" s="116"/>
      <c r="G201" s="116"/>
      <c r="H201" s="116"/>
      <c r="I201" s="116"/>
    </row>
    <row r="202" spans="3:9" ht="12.75">
      <c r="C202" s="116"/>
      <c r="D202" s="116"/>
      <c r="E202" s="116"/>
      <c r="F202" s="116"/>
      <c r="G202" s="116"/>
      <c r="H202" s="116"/>
      <c r="I202" s="116"/>
    </row>
    <row r="203" spans="3:15" ht="12.75" hidden="1">
      <c r="C203" s="239" t="s">
        <v>120</v>
      </c>
      <c r="D203" s="240"/>
      <c r="E203" s="240"/>
      <c r="F203" s="240"/>
      <c r="G203" s="240"/>
      <c r="H203" s="240"/>
      <c r="I203" s="240"/>
      <c r="J203" s="241"/>
      <c r="K203" s="241"/>
      <c r="L203" s="241"/>
      <c r="M203" s="241"/>
      <c r="N203" s="241"/>
      <c r="O203" s="241"/>
    </row>
    <row r="204" spans="3:15" ht="12.75" hidden="1">
      <c r="C204" s="240" t="str">
        <f>IF(F166="N","The transaction is not backed by new revenue. ","The transaction is backed by new revenue. ")</f>
        <v xml:space="preserve">The transaction is not backed by new revenue. </v>
      </c>
      <c r="D204" s="240"/>
      <c r="E204" s="240"/>
      <c r="F204" s="240"/>
      <c r="G204" s="240"/>
      <c r="H204" s="240"/>
      <c r="I204" s="240"/>
      <c r="J204" s="241"/>
      <c r="K204" s="241"/>
      <c r="L204" s="241"/>
      <c r="M204" s="241"/>
      <c r="N204" s="241"/>
      <c r="O204" s="241"/>
    </row>
    <row r="205" spans="3:15" ht="12.75" hidden="1">
      <c r="C205" s="239" t="str">
        <f>IF(F166="N","",IF(F167="N","The new revenue does not include grant revenue. ","The new revenue includes grant revenue. "))</f>
        <v/>
      </c>
      <c r="D205" s="240"/>
      <c r="E205" s="240"/>
      <c r="F205" s="240"/>
      <c r="G205" s="240"/>
      <c r="H205" s="240"/>
      <c r="I205" s="240"/>
      <c r="J205" s="241"/>
      <c r="K205" s="241"/>
      <c r="L205" s="241"/>
      <c r="M205" s="241"/>
      <c r="N205" s="241"/>
      <c r="O205" s="241"/>
    </row>
    <row r="206" spans="3:15" ht="12.75" hidden="1">
      <c r="C206" s="239" t="str">
        <f>IF(F166="N"," ",IF(F167="N"," ",IF(F168="N","The grant has not been awarded. ","The grant has been awarded. ")))</f>
        <v xml:space="preserve"> </v>
      </c>
      <c r="D206" s="240"/>
      <c r="E206" s="240"/>
      <c r="F206" s="240"/>
      <c r="G206" s="240"/>
      <c r="H206" s="240"/>
      <c r="I206" s="240"/>
      <c r="J206" s="241"/>
      <c r="K206" s="241"/>
      <c r="L206" s="241"/>
      <c r="M206" s="241"/>
      <c r="N206" s="241"/>
      <c r="O206" s="241"/>
    </row>
    <row r="207" spans="3:15" ht="12.75" hidden="1">
      <c r="C207" s="240" t="str">
        <f>IF(F166="N"," ",IF(F169="N","The new revenue has not been received. ","The new revenue has been received. "))</f>
        <v xml:space="preserve"> </v>
      </c>
      <c r="D207" s="240"/>
      <c r="E207" s="240"/>
      <c r="F207" s="240"/>
      <c r="G207" s="240"/>
      <c r="H207" s="240"/>
      <c r="I207" s="240"/>
      <c r="J207" s="241"/>
      <c r="K207" s="241"/>
      <c r="L207" s="241"/>
      <c r="M207" s="241"/>
      <c r="N207" s="241"/>
      <c r="O207" s="241"/>
    </row>
    <row r="208" spans="3:15" ht="12.75" hidden="1">
      <c r="C208" s="239" t="str">
        <f>IF(F166="N"," ",IF(F169="N",F170," "))</f>
        <v xml:space="preserve"> </v>
      </c>
      <c r="D208" s="240"/>
      <c r="E208" s="240"/>
      <c r="F208" s="240"/>
      <c r="G208" s="240"/>
      <c r="H208" s="240"/>
      <c r="I208" s="240"/>
      <c r="J208" s="241"/>
      <c r="K208" s="241"/>
      <c r="L208" s="241"/>
      <c r="M208" s="241"/>
      <c r="N208" s="241"/>
      <c r="O208" s="241"/>
    </row>
    <row r="209" spans="3:15" ht="12.75" hidden="1">
      <c r="C209" s="239" t="s">
        <v>110</v>
      </c>
      <c r="D209" s="240"/>
      <c r="E209" s="240"/>
      <c r="F209" s="240"/>
      <c r="G209" s="240"/>
      <c r="H209" s="240"/>
      <c r="I209" s="240"/>
      <c r="J209" s="241"/>
      <c r="K209" s="241"/>
      <c r="L209" s="241"/>
      <c r="M209" s="241"/>
      <c r="N209" s="241"/>
      <c r="O209" s="241"/>
    </row>
    <row r="210" spans="3:15" ht="11.25" customHeight="1" hidden="1">
      <c r="C210" s="393"/>
      <c r="D210" s="393"/>
      <c r="E210" s="393"/>
      <c r="F210" s="393"/>
      <c r="G210" s="393"/>
      <c r="H210" s="393"/>
      <c r="I210" s="393"/>
      <c r="J210" s="393"/>
      <c r="K210" s="393"/>
      <c r="L210" s="393"/>
      <c r="M210" s="393"/>
      <c r="N210" s="393"/>
      <c r="O210" s="393"/>
    </row>
    <row r="211" spans="3:15" ht="12.75" hidden="1">
      <c r="C211" s="240"/>
      <c r="D211" s="240"/>
      <c r="E211" s="240"/>
      <c r="F211" s="240"/>
      <c r="G211" s="240"/>
      <c r="H211" s="240"/>
      <c r="I211" s="240"/>
      <c r="J211" s="241"/>
      <c r="K211" s="241"/>
      <c r="L211" s="241"/>
      <c r="M211" s="241"/>
      <c r="N211" s="241"/>
      <c r="O211" s="241"/>
    </row>
    <row r="212" spans="3:15" ht="12.75" hidden="1">
      <c r="C212" s="242" t="str">
        <f>G29</f>
        <v>1123715</v>
      </c>
      <c r="D212" s="239" t="s">
        <v>43</v>
      </c>
      <c r="E212" s="240" t="str">
        <f>IF(D51="Y",CONCATENATE(F51," in fund balance is being used to cover indicated expenditures."),"")</f>
        <v>$896,507 in fund balance is being used to cover indicated expenditures.</v>
      </c>
      <c r="F212" s="240"/>
      <c r="G212" s="240"/>
      <c r="H212" s="240"/>
      <c r="I212" s="240"/>
      <c r="J212" s="241"/>
      <c r="K212" s="241"/>
      <c r="L212" s="241"/>
      <c r="M212" s="241"/>
      <c r="N212" s="241"/>
      <c r="O212" s="241"/>
    </row>
    <row r="213" spans="3:15" ht="12.75" hidden="1">
      <c r="C213" s="242" t="str">
        <f>H29</f>
        <v>1045509</v>
      </c>
      <c r="D213" s="239" t="s">
        <v>44</v>
      </c>
      <c r="E213" s="240" t="str">
        <f>IF(D53="Y",CONCATENATE(F53," in reallocated grant funding is being used to cover indicated expenditures."),"")</f>
        <v/>
      </c>
      <c r="F213" s="240"/>
      <c r="G213" s="240"/>
      <c r="H213" s="240"/>
      <c r="I213" s="240"/>
      <c r="J213" s="241"/>
      <c r="K213" s="241"/>
      <c r="L213" s="241"/>
      <c r="M213" s="241"/>
      <c r="N213" s="241"/>
      <c r="O213" s="241"/>
    </row>
    <row r="214" spans="3:15" ht="12.75" hidden="1">
      <c r="C214" s="242">
        <f>I29</f>
        <v>0</v>
      </c>
      <c r="D214" s="240"/>
      <c r="E214" s="240"/>
      <c r="F214" s="240"/>
      <c r="G214" s="240"/>
      <c r="H214" s="240"/>
      <c r="I214" s="240"/>
      <c r="J214" s="241"/>
      <c r="K214" s="241"/>
      <c r="L214" s="241"/>
      <c r="M214" s="241"/>
      <c r="N214" s="241"/>
      <c r="O214" s="241"/>
    </row>
    <row r="215" spans="3:15" ht="12.75" hidden="1">
      <c r="C215" s="242">
        <f>I30</f>
        <v>0</v>
      </c>
      <c r="D215" s="240"/>
      <c r="E215" s="240"/>
      <c r="F215" s="240"/>
      <c r="G215" s="240"/>
      <c r="H215" s="240"/>
      <c r="I215" s="240"/>
      <c r="J215" s="241"/>
      <c r="K215" s="241"/>
      <c r="L215" s="241"/>
      <c r="M215" s="241"/>
      <c r="N215" s="241"/>
      <c r="O215" s="241"/>
    </row>
    <row r="216" spans="3:15" ht="12.75" hidden="1">
      <c r="C216" s="242">
        <f>G30</f>
        <v>0</v>
      </c>
      <c r="D216" s="240"/>
      <c r="E216" s="240"/>
      <c r="F216" s="240"/>
      <c r="G216" s="240"/>
      <c r="H216" s="240"/>
      <c r="I216" s="240"/>
      <c r="J216" s="241"/>
      <c r="K216" s="241"/>
      <c r="L216" s="241"/>
      <c r="M216" s="241"/>
      <c r="N216" s="241"/>
      <c r="O216" s="241"/>
    </row>
    <row r="217" spans="3:15" ht="12.75" hidden="1">
      <c r="C217" s="242">
        <f>H30</f>
        <v>0</v>
      </c>
      <c r="D217" s="240"/>
      <c r="E217" s="240"/>
      <c r="F217" s="240"/>
      <c r="G217" s="240"/>
      <c r="H217" s="240"/>
      <c r="I217" s="240"/>
      <c r="J217" s="241"/>
      <c r="K217" s="241"/>
      <c r="L217" s="241"/>
      <c r="M217" s="241"/>
      <c r="N217" s="241"/>
      <c r="O217" s="241"/>
    </row>
    <row r="218" spans="3:15" ht="12.75" hidden="1">
      <c r="C218" s="242" t="str">
        <f>I31</f>
        <v>NA</v>
      </c>
      <c r="D218" s="240"/>
      <c r="E218" s="240"/>
      <c r="F218" s="240"/>
      <c r="G218" s="240"/>
      <c r="H218" s="240"/>
      <c r="I218" s="240"/>
      <c r="J218" s="241"/>
      <c r="K218" s="241"/>
      <c r="L218" s="241"/>
      <c r="M218" s="241"/>
      <c r="N218" s="241"/>
      <c r="O218" s="241"/>
    </row>
    <row r="219" spans="3:15" ht="12.75" hidden="1">
      <c r="C219" s="242" t="str">
        <f>J31</f>
        <v xml:space="preserve"> </v>
      </c>
      <c r="D219" s="240"/>
      <c r="E219" s="240"/>
      <c r="F219" s="240"/>
      <c r="G219" s="240"/>
      <c r="H219" s="240"/>
      <c r="I219" s="240"/>
      <c r="J219" s="241"/>
      <c r="K219" s="241"/>
      <c r="L219" s="241"/>
      <c r="M219" s="241"/>
      <c r="N219" s="241"/>
      <c r="O219" s="241"/>
    </row>
    <row r="220" spans="3:15" ht="12.75" hidden="1">
      <c r="C220" s="243"/>
      <c r="D220" s="239" t="s">
        <v>43</v>
      </c>
      <c r="E220" s="240"/>
      <c r="F220" s="240"/>
      <c r="G220" s="240"/>
      <c r="H220" s="240"/>
      <c r="I220" s="240"/>
      <c r="J220" s="241"/>
      <c r="K220" s="241"/>
      <c r="L220" s="241"/>
      <c r="M220" s="241"/>
      <c r="N220" s="241"/>
      <c r="O220" s="241"/>
    </row>
    <row r="221" spans="3:15" ht="12.75" hidden="1">
      <c r="C221" s="242"/>
      <c r="D221" s="239" t="s">
        <v>48</v>
      </c>
      <c r="E221" s="240"/>
      <c r="F221" s="240"/>
      <c r="G221" s="240"/>
      <c r="H221" s="240"/>
      <c r="I221" s="240"/>
      <c r="J221" s="241"/>
      <c r="K221" s="241"/>
      <c r="L221" s="241"/>
      <c r="M221" s="241"/>
      <c r="N221" s="241"/>
      <c r="O221" s="241"/>
    </row>
    <row r="222" spans="3:9" ht="12.75" hidden="1">
      <c r="C222" s="238"/>
      <c r="D222" s="116"/>
      <c r="E222" s="116"/>
      <c r="F222" s="116"/>
      <c r="G222" s="116"/>
      <c r="H222" s="116"/>
      <c r="I222" s="116"/>
    </row>
    <row r="223" spans="3:9" ht="12.75" hidden="1">
      <c r="C223" s="238"/>
      <c r="D223" s="116"/>
      <c r="E223" s="116"/>
      <c r="F223" s="116"/>
      <c r="G223" s="116"/>
      <c r="H223" s="116"/>
      <c r="I223" s="116"/>
    </row>
    <row r="224" spans="3:9" ht="12.75" hidden="1">
      <c r="C224" s="238"/>
      <c r="D224" s="116"/>
      <c r="E224" s="116"/>
      <c r="F224" s="116"/>
      <c r="G224" s="116"/>
      <c r="H224" s="116"/>
      <c r="I224" s="116"/>
    </row>
    <row r="225" spans="3:9" ht="12.75">
      <c r="C225" s="238"/>
      <c r="D225" s="116"/>
      <c r="E225" s="116"/>
      <c r="F225" s="116"/>
      <c r="G225" s="116"/>
      <c r="H225" s="116"/>
      <c r="I225" s="116"/>
    </row>
    <row r="226" spans="3:9" ht="12.75">
      <c r="C226" s="238"/>
      <c r="D226" s="116"/>
      <c r="E226" s="116"/>
      <c r="F226" s="116"/>
      <c r="G226" s="116"/>
      <c r="H226" s="116"/>
      <c r="I226" s="116"/>
    </row>
    <row r="227" spans="3:9" ht="12.75">
      <c r="C227" s="238"/>
      <c r="D227" s="116"/>
      <c r="E227" s="116"/>
      <c r="F227" s="116"/>
      <c r="G227" s="116"/>
      <c r="H227" s="116"/>
      <c r="I227" s="116"/>
    </row>
    <row r="228" spans="3:9" ht="12.75">
      <c r="C228" s="116"/>
      <c r="D228" s="116"/>
      <c r="E228" s="116"/>
      <c r="F228" s="116"/>
      <c r="G228" s="116"/>
      <c r="H228" s="116"/>
      <c r="I228" s="116"/>
    </row>
    <row r="229" spans="3:9" ht="12.75">
      <c r="C229" s="116"/>
      <c r="D229" s="116"/>
      <c r="E229" s="116"/>
      <c r="F229" s="116"/>
      <c r="G229" s="116"/>
      <c r="H229" s="116"/>
      <c r="I229" s="116"/>
    </row>
    <row r="230" spans="3:9" ht="12.75">
      <c r="C230" s="116"/>
      <c r="D230" s="116"/>
      <c r="E230" s="116"/>
      <c r="F230" s="116"/>
      <c r="G230" s="116"/>
      <c r="H230" s="116"/>
      <c r="I230" s="116"/>
    </row>
    <row r="231" spans="3:9" ht="12.75">
      <c r="C231" s="116"/>
      <c r="D231" s="116"/>
      <c r="E231" s="116"/>
      <c r="F231" s="116"/>
      <c r="G231" s="116"/>
      <c r="H231" s="116"/>
      <c r="I231" s="116"/>
    </row>
    <row r="232" spans="3:9" ht="12.75">
      <c r="C232" s="116"/>
      <c r="D232" s="116"/>
      <c r="E232" s="116"/>
      <c r="F232" s="116"/>
      <c r="G232" s="116"/>
      <c r="H232" s="116"/>
      <c r="I232" s="116"/>
    </row>
    <row r="233" spans="3:9" ht="12.75">
      <c r="C233" s="116"/>
      <c r="D233" s="116"/>
      <c r="E233" s="116"/>
      <c r="F233" s="116"/>
      <c r="G233" s="116"/>
      <c r="H233" s="116"/>
      <c r="I233" s="116"/>
    </row>
    <row r="234" spans="3:9" ht="12.75">
      <c r="C234" s="116"/>
      <c r="D234" s="116"/>
      <c r="E234" s="116"/>
      <c r="F234" s="116"/>
      <c r="G234" s="116"/>
      <c r="H234" s="116"/>
      <c r="I234" s="116"/>
    </row>
    <row r="235" spans="3:9" ht="12.75">
      <c r="C235" s="116"/>
      <c r="D235" s="116"/>
      <c r="E235" s="116"/>
      <c r="F235" s="116"/>
      <c r="G235" s="116"/>
      <c r="H235" s="116"/>
      <c r="I235" s="116"/>
    </row>
    <row r="236" spans="3:9" ht="12.75">
      <c r="C236" s="116"/>
      <c r="D236" s="116"/>
      <c r="E236" s="116"/>
      <c r="F236" s="116"/>
      <c r="G236" s="116"/>
      <c r="H236" s="116"/>
      <c r="I236" s="116"/>
    </row>
    <row r="237" spans="3:9" ht="12.75">
      <c r="C237" s="116"/>
      <c r="D237" s="116"/>
      <c r="E237" s="116"/>
      <c r="F237" s="116"/>
      <c r="G237" s="116"/>
      <c r="H237" s="116"/>
      <c r="I237" s="116"/>
    </row>
    <row r="238" spans="3:9" ht="12.75">
      <c r="C238" s="116"/>
      <c r="D238" s="116"/>
      <c r="E238" s="116"/>
      <c r="F238" s="116"/>
      <c r="G238" s="116"/>
      <c r="H238" s="116"/>
      <c r="I238" s="116"/>
    </row>
    <row r="239" spans="3:9" ht="12.75">
      <c r="C239" s="116"/>
      <c r="D239" s="116"/>
      <c r="E239" s="116"/>
      <c r="F239" s="116"/>
      <c r="G239" s="116"/>
      <c r="H239" s="116"/>
      <c r="I239" s="116"/>
    </row>
    <row r="240" spans="3:9" ht="12.75">
      <c r="C240" s="116"/>
      <c r="D240" s="116"/>
      <c r="E240" s="116"/>
      <c r="F240" s="116"/>
      <c r="G240" s="116"/>
      <c r="H240" s="116"/>
      <c r="I240" s="116"/>
    </row>
    <row r="241" spans="3:9" ht="12.75">
      <c r="C241" s="116"/>
      <c r="D241" s="116"/>
      <c r="E241" s="116"/>
      <c r="F241" s="116"/>
      <c r="G241" s="116"/>
      <c r="H241" s="116"/>
      <c r="I241" s="116"/>
    </row>
    <row r="242" spans="3:9" ht="12.75">
      <c r="C242" s="116"/>
      <c r="D242" s="116"/>
      <c r="E242" s="116"/>
      <c r="F242" s="116"/>
      <c r="G242" s="116"/>
      <c r="H242" s="116"/>
      <c r="I242" s="116"/>
    </row>
    <row r="243" spans="3:9" ht="12.75">
      <c r="C243" s="116"/>
      <c r="D243" s="116"/>
      <c r="E243" s="116"/>
      <c r="F243" s="116"/>
      <c r="G243" s="116"/>
      <c r="H243" s="116"/>
      <c r="I243" s="116"/>
    </row>
    <row r="244" spans="3:9" ht="12.75">
      <c r="C244" s="116"/>
      <c r="D244" s="116"/>
      <c r="E244" s="116"/>
      <c r="F244" s="116"/>
      <c r="G244" s="116"/>
      <c r="H244" s="116"/>
      <c r="I244" s="116"/>
    </row>
    <row r="245" spans="3:9" ht="12.75">
      <c r="C245" s="116"/>
      <c r="D245" s="116"/>
      <c r="E245" s="116"/>
      <c r="F245" s="116"/>
      <c r="G245" s="116"/>
      <c r="H245" s="116"/>
      <c r="I245" s="116"/>
    </row>
    <row r="246" spans="3:9" ht="12.75">
      <c r="C246" s="116"/>
      <c r="D246" s="116"/>
      <c r="E246" s="116"/>
      <c r="F246" s="116"/>
      <c r="G246" s="116"/>
      <c r="H246" s="116"/>
      <c r="I246" s="116"/>
    </row>
    <row r="247" spans="3:9" ht="12.75">
      <c r="C247" s="116"/>
      <c r="D247" s="116"/>
      <c r="E247" s="116"/>
      <c r="F247" s="116"/>
      <c r="G247" s="116"/>
      <c r="H247" s="116"/>
      <c r="I247" s="116"/>
    </row>
    <row r="248" spans="3:9" ht="12.75">
      <c r="C248" s="116"/>
      <c r="D248" s="116"/>
      <c r="E248" s="116"/>
      <c r="F248" s="116"/>
      <c r="G248" s="116"/>
      <c r="H248" s="116"/>
      <c r="I248" s="116"/>
    </row>
    <row r="249" spans="3:9" ht="12.75">
      <c r="C249" s="116"/>
      <c r="D249" s="116"/>
      <c r="E249" s="116"/>
      <c r="F249" s="116"/>
      <c r="G249" s="116"/>
      <c r="H249" s="116"/>
      <c r="I249" s="116"/>
    </row>
    <row r="250" spans="3:9" ht="12.75">
      <c r="C250" s="116"/>
      <c r="D250" s="116"/>
      <c r="E250" s="116"/>
      <c r="F250" s="116"/>
      <c r="G250" s="116"/>
      <c r="H250" s="116"/>
      <c r="I250" s="116"/>
    </row>
    <row r="251" spans="3:9" ht="12.75">
      <c r="C251" s="116"/>
      <c r="D251" s="116"/>
      <c r="E251" s="116"/>
      <c r="F251" s="116"/>
      <c r="G251" s="116"/>
      <c r="H251" s="116"/>
      <c r="I251" s="116"/>
    </row>
    <row r="252" spans="3:9" ht="12.75">
      <c r="C252" s="116"/>
      <c r="D252" s="116"/>
      <c r="E252" s="116"/>
      <c r="F252" s="116"/>
      <c r="G252" s="116"/>
      <c r="H252" s="116"/>
      <c r="I252" s="116"/>
    </row>
    <row r="253" spans="3:9" ht="12.75">
      <c r="C253" s="116"/>
      <c r="D253" s="116"/>
      <c r="E253" s="116"/>
      <c r="F253" s="116"/>
      <c r="G253" s="116"/>
      <c r="H253" s="116"/>
      <c r="I253" s="116"/>
    </row>
    <row r="254" spans="3:9" ht="12.75">
      <c r="C254" s="116"/>
      <c r="D254" s="116"/>
      <c r="E254" s="116"/>
      <c r="F254" s="116"/>
      <c r="G254" s="116"/>
      <c r="H254" s="116"/>
      <c r="I254" s="116"/>
    </row>
    <row r="255" spans="3:9" ht="12.75">
      <c r="C255" s="116"/>
      <c r="D255" s="116"/>
      <c r="E255" s="116"/>
      <c r="F255" s="116"/>
      <c r="G255" s="116"/>
      <c r="H255" s="116"/>
      <c r="I255" s="116"/>
    </row>
    <row r="256" spans="3:9" ht="12.75">
      <c r="C256" s="116"/>
      <c r="D256" s="116"/>
      <c r="E256" s="116"/>
      <c r="F256" s="116"/>
      <c r="G256" s="116"/>
      <c r="H256" s="116"/>
      <c r="I256" s="116"/>
    </row>
    <row r="257" spans="3:9" ht="12.75">
      <c r="C257" s="116"/>
      <c r="D257" s="116"/>
      <c r="E257" s="116"/>
      <c r="F257" s="116"/>
      <c r="G257" s="116"/>
      <c r="H257" s="116"/>
      <c r="I257" s="116"/>
    </row>
    <row r="258" spans="3:9" ht="12.75">
      <c r="C258" s="116"/>
      <c r="D258" s="116"/>
      <c r="E258" s="116"/>
      <c r="F258" s="116"/>
      <c r="G258" s="116"/>
      <c r="H258" s="116"/>
      <c r="I258" s="116"/>
    </row>
    <row r="259" spans="3:9" ht="12.75">
      <c r="C259" s="116"/>
      <c r="D259" s="116"/>
      <c r="E259" s="116"/>
      <c r="F259" s="116"/>
      <c r="G259" s="116"/>
      <c r="H259" s="116"/>
      <c r="I259" s="116"/>
    </row>
    <row r="260" spans="3:9" ht="12.75">
      <c r="C260" s="116"/>
      <c r="D260" s="116"/>
      <c r="E260" s="116"/>
      <c r="F260" s="116"/>
      <c r="G260" s="116"/>
      <c r="H260" s="116"/>
      <c r="I260" s="116"/>
    </row>
    <row r="261" spans="3:9" ht="12.75">
      <c r="C261" s="116"/>
      <c r="D261" s="116"/>
      <c r="E261" s="116"/>
      <c r="F261" s="116"/>
      <c r="G261" s="116"/>
      <c r="H261" s="116"/>
      <c r="I261" s="116"/>
    </row>
    <row r="262" spans="3:9" ht="12.75">
      <c r="C262" s="116"/>
      <c r="D262" s="116"/>
      <c r="E262" s="116"/>
      <c r="F262" s="116"/>
      <c r="G262" s="116"/>
      <c r="H262" s="116"/>
      <c r="I262" s="116"/>
    </row>
    <row r="263" spans="3:9" ht="12.75">
      <c r="C263" s="116"/>
      <c r="D263" s="116"/>
      <c r="E263" s="116"/>
      <c r="F263" s="116"/>
      <c r="G263" s="116"/>
      <c r="H263" s="116"/>
      <c r="I263" s="116"/>
    </row>
    <row r="264" spans="3:9" ht="12.75">
      <c r="C264" s="116"/>
      <c r="D264" s="116"/>
      <c r="E264" s="116"/>
      <c r="F264" s="116"/>
      <c r="G264" s="116"/>
      <c r="H264" s="116"/>
      <c r="I264" s="116"/>
    </row>
    <row r="265" spans="3:9" ht="12.75">
      <c r="C265" s="116"/>
      <c r="D265" s="116"/>
      <c r="E265" s="116"/>
      <c r="F265" s="116"/>
      <c r="G265" s="116"/>
      <c r="H265" s="116"/>
      <c r="I265" s="116"/>
    </row>
    <row r="266" spans="3:9" ht="12.75">
      <c r="C266" s="116"/>
      <c r="D266" s="116"/>
      <c r="E266" s="116"/>
      <c r="F266" s="116"/>
      <c r="G266" s="116"/>
      <c r="H266" s="116"/>
      <c r="I266" s="116"/>
    </row>
    <row r="267" spans="3:9" ht="12.75">
      <c r="C267" s="116"/>
      <c r="D267" s="116"/>
      <c r="E267" s="116"/>
      <c r="F267" s="116"/>
      <c r="G267" s="116"/>
      <c r="H267" s="116"/>
      <c r="I267" s="116"/>
    </row>
    <row r="268" spans="3:9" ht="12.75">
      <c r="C268" s="116"/>
      <c r="D268" s="116"/>
      <c r="E268" s="116"/>
      <c r="F268" s="116"/>
      <c r="G268" s="116"/>
      <c r="H268" s="116"/>
      <c r="I268" s="116"/>
    </row>
    <row r="269" spans="3:9" ht="12.75">
      <c r="C269" s="116"/>
      <c r="D269" s="116"/>
      <c r="E269" s="116"/>
      <c r="F269" s="116"/>
      <c r="G269" s="116"/>
      <c r="H269" s="116"/>
      <c r="I269" s="116"/>
    </row>
    <row r="270" spans="3:9" ht="12.75">
      <c r="C270" s="116"/>
      <c r="D270" s="116"/>
      <c r="E270" s="116"/>
      <c r="F270" s="116"/>
      <c r="G270" s="116"/>
      <c r="H270" s="116"/>
      <c r="I270" s="116"/>
    </row>
    <row r="271" spans="3:9" ht="12.75">
      <c r="C271" s="116"/>
      <c r="D271" s="116"/>
      <c r="E271" s="116"/>
      <c r="F271" s="116"/>
      <c r="G271" s="116"/>
      <c r="H271" s="116"/>
      <c r="I271" s="116"/>
    </row>
    <row r="272" spans="3:9" ht="12.75">
      <c r="C272" s="116"/>
      <c r="D272" s="116"/>
      <c r="E272" s="116"/>
      <c r="F272" s="116"/>
      <c r="G272" s="116"/>
      <c r="H272" s="116"/>
      <c r="I272" s="116"/>
    </row>
    <row r="273" spans="3:9" ht="12.75">
      <c r="C273" s="116"/>
      <c r="D273" s="116"/>
      <c r="E273" s="116"/>
      <c r="F273" s="116"/>
      <c r="G273" s="116"/>
      <c r="H273" s="116"/>
      <c r="I273" s="116"/>
    </row>
    <row r="274" spans="3:9" ht="12.75">
      <c r="C274" s="116"/>
      <c r="D274" s="116"/>
      <c r="E274" s="116"/>
      <c r="F274" s="116"/>
      <c r="G274" s="116"/>
      <c r="H274" s="116"/>
      <c r="I274" s="116"/>
    </row>
    <row r="275" spans="3:9" ht="12.75">
      <c r="C275" s="116"/>
      <c r="D275" s="116"/>
      <c r="E275" s="116"/>
      <c r="F275" s="116"/>
      <c r="G275" s="116"/>
      <c r="H275" s="116"/>
      <c r="I275" s="116"/>
    </row>
    <row r="276" spans="3:9" ht="12.75">
      <c r="C276" s="116"/>
      <c r="D276" s="116"/>
      <c r="E276" s="116"/>
      <c r="F276" s="116"/>
      <c r="G276" s="116"/>
      <c r="H276" s="116"/>
      <c r="I276" s="116"/>
    </row>
    <row r="277" spans="3:9" ht="12.75">
      <c r="C277" s="116"/>
      <c r="D277" s="116"/>
      <c r="E277" s="116"/>
      <c r="F277" s="116"/>
      <c r="G277" s="116"/>
      <c r="H277" s="116"/>
      <c r="I277" s="116"/>
    </row>
    <row r="278" spans="3:9" ht="12.75">
      <c r="C278" s="116"/>
      <c r="D278" s="116"/>
      <c r="E278" s="116"/>
      <c r="F278" s="116"/>
      <c r="G278" s="116"/>
      <c r="H278" s="116"/>
      <c r="I278" s="116"/>
    </row>
    <row r="279" spans="3:9" ht="12.75">
      <c r="C279" s="116"/>
      <c r="D279" s="116"/>
      <c r="E279" s="116"/>
      <c r="F279" s="116"/>
      <c r="G279" s="116"/>
      <c r="H279" s="116"/>
      <c r="I279" s="116"/>
    </row>
    <row r="280" spans="3:9" ht="12.75">
      <c r="C280" s="116"/>
      <c r="D280" s="116"/>
      <c r="E280" s="116"/>
      <c r="F280" s="116"/>
      <c r="G280" s="116"/>
      <c r="H280" s="116"/>
      <c r="I280" s="116"/>
    </row>
    <row r="281" spans="3:9" ht="12.75">
      <c r="C281" s="116"/>
      <c r="D281" s="116"/>
      <c r="E281" s="116"/>
      <c r="F281" s="116"/>
      <c r="G281" s="116"/>
      <c r="H281" s="116"/>
      <c r="I281" s="116"/>
    </row>
    <row r="282" spans="3:9" ht="12.75">
      <c r="C282" s="116"/>
      <c r="D282" s="116"/>
      <c r="E282" s="116"/>
      <c r="F282" s="116"/>
      <c r="G282" s="116"/>
      <c r="H282" s="116"/>
      <c r="I282" s="116"/>
    </row>
    <row r="283" spans="3:9" ht="12.75">
      <c r="C283" s="116"/>
      <c r="D283" s="116"/>
      <c r="E283" s="116"/>
      <c r="F283" s="116"/>
      <c r="G283" s="116"/>
      <c r="H283" s="116"/>
      <c r="I283" s="116"/>
    </row>
    <row r="284" spans="3:9" ht="12.75">
      <c r="C284" s="116"/>
      <c r="D284" s="116"/>
      <c r="E284" s="116"/>
      <c r="F284" s="116"/>
      <c r="G284" s="116"/>
      <c r="H284" s="116"/>
      <c r="I284" s="116"/>
    </row>
    <row r="285" spans="3:9" ht="12.75">
      <c r="C285" s="116"/>
      <c r="D285" s="116"/>
      <c r="E285" s="116"/>
      <c r="F285" s="116"/>
      <c r="G285" s="116"/>
      <c r="H285" s="116"/>
      <c r="I285" s="116"/>
    </row>
    <row r="286" spans="3:9" ht="12.75">
      <c r="C286" s="116"/>
      <c r="D286" s="116"/>
      <c r="E286" s="116"/>
      <c r="F286" s="116"/>
      <c r="G286" s="116"/>
      <c r="H286" s="116"/>
      <c r="I286" s="116"/>
    </row>
    <row r="287" spans="3:9" ht="12.75">
      <c r="C287" s="116"/>
      <c r="D287" s="116"/>
      <c r="E287" s="116"/>
      <c r="F287" s="116"/>
      <c r="G287" s="116"/>
      <c r="H287" s="116"/>
      <c r="I287" s="116"/>
    </row>
    <row r="288" spans="3:9" ht="12.75">
      <c r="C288" s="116"/>
      <c r="D288" s="116"/>
      <c r="E288" s="116"/>
      <c r="F288" s="116"/>
      <c r="G288" s="116"/>
      <c r="H288" s="116"/>
      <c r="I288" s="116"/>
    </row>
    <row r="289" spans="3:9" ht="12.75">
      <c r="C289" s="116"/>
      <c r="D289" s="116"/>
      <c r="E289" s="116"/>
      <c r="F289" s="116"/>
      <c r="G289" s="116"/>
      <c r="H289" s="116"/>
      <c r="I289" s="116"/>
    </row>
    <row r="290" spans="3:9" ht="12.75">
      <c r="C290" s="116"/>
      <c r="D290" s="116"/>
      <c r="E290" s="116"/>
      <c r="F290" s="116"/>
      <c r="G290" s="116"/>
      <c r="H290" s="116"/>
      <c r="I290" s="116"/>
    </row>
    <row r="291" spans="3:9" ht="12.75">
      <c r="C291" s="116"/>
      <c r="D291" s="116"/>
      <c r="E291" s="116"/>
      <c r="F291" s="116"/>
      <c r="G291" s="116"/>
      <c r="H291" s="116"/>
      <c r="I291" s="116"/>
    </row>
    <row r="292" spans="3:9" ht="12.75">
      <c r="C292" s="116"/>
      <c r="D292" s="116"/>
      <c r="E292" s="116"/>
      <c r="F292" s="116"/>
      <c r="G292" s="116"/>
      <c r="H292" s="116"/>
      <c r="I292" s="116"/>
    </row>
    <row r="293" spans="3:9" ht="12.75">
      <c r="C293" s="116"/>
      <c r="D293" s="116"/>
      <c r="E293" s="116"/>
      <c r="F293" s="116"/>
      <c r="G293" s="116"/>
      <c r="H293" s="116"/>
      <c r="I293" s="116"/>
    </row>
    <row r="294" spans="3:9" ht="12.75">
      <c r="C294" s="116"/>
      <c r="D294" s="116"/>
      <c r="E294" s="116"/>
      <c r="F294" s="116"/>
      <c r="G294" s="116"/>
      <c r="H294" s="116"/>
      <c r="I294" s="116"/>
    </row>
    <row r="295" spans="3:9" ht="12.75">
      <c r="C295" s="116"/>
      <c r="D295" s="116"/>
      <c r="E295" s="116"/>
      <c r="F295" s="116"/>
      <c r="G295" s="116"/>
      <c r="H295" s="116"/>
      <c r="I295" s="116"/>
    </row>
    <row r="296" spans="3:9" ht="12.75">
      <c r="C296" s="116"/>
      <c r="D296" s="116"/>
      <c r="E296" s="116"/>
      <c r="F296" s="116"/>
      <c r="G296" s="116"/>
      <c r="H296" s="116"/>
      <c r="I296" s="116"/>
    </row>
    <row r="297" spans="3:9" ht="12.75">
      <c r="C297" s="116"/>
      <c r="D297" s="116"/>
      <c r="E297" s="116"/>
      <c r="F297" s="116"/>
      <c r="G297" s="116"/>
      <c r="H297" s="116"/>
      <c r="I297" s="116"/>
    </row>
    <row r="298" spans="3:9" ht="12.75">
      <c r="C298" s="116"/>
      <c r="D298" s="116"/>
      <c r="E298" s="116"/>
      <c r="F298" s="116"/>
      <c r="G298" s="116"/>
      <c r="H298" s="116"/>
      <c r="I298" s="116"/>
    </row>
    <row r="299" spans="3:9" ht="12.75">
      <c r="C299" s="116"/>
      <c r="D299" s="116"/>
      <c r="E299" s="116"/>
      <c r="F299" s="116"/>
      <c r="G299" s="116"/>
      <c r="H299" s="116"/>
      <c r="I299" s="116"/>
    </row>
    <row r="300" spans="3:9" ht="12.75">
      <c r="C300" s="116"/>
      <c r="D300" s="116"/>
      <c r="E300" s="116"/>
      <c r="F300" s="116"/>
      <c r="G300" s="116"/>
      <c r="H300" s="116"/>
      <c r="I300" s="116"/>
    </row>
    <row r="301" spans="3:9" ht="12.75">
      <c r="C301" s="116"/>
      <c r="D301" s="116"/>
      <c r="E301" s="116"/>
      <c r="F301" s="116"/>
      <c r="G301" s="116"/>
      <c r="H301" s="116"/>
      <c r="I301" s="116"/>
    </row>
    <row r="302" spans="3:9" ht="12.75">
      <c r="C302" s="116"/>
      <c r="D302" s="116"/>
      <c r="E302" s="116"/>
      <c r="F302" s="116"/>
      <c r="G302" s="116"/>
      <c r="H302" s="116"/>
      <c r="I302" s="116"/>
    </row>
    <row r="303" spans="3:9" ht="12.75">
      <c r="C303" s="116"/>
      <c r="D303" s="116"/>
      <c r="E303" s="116"/>
      <c r="F303" s="116"/>
      <c r="G303" s="116"/>
      <c r="H303" s="116"/>
      <c r="I303" s="116"/>
    </row>
    <row r="304" spans="3:9" ht="12.75">
      <c r="C304" s="116"/>
      <c r="D304" s="116"/>
      <c r="E304" s="116"/>
      <c r="F304" s="116"/>
      <c r="G304" s="116"/>
      <c r="H304" s="116"/>
      <c r="I304" s="116"/>
    </row>
    <row r="305" spans="3:9" ht="12.75">
      <c r="C305" s="116"/>
      <c r="D305" s="116"/>
      <c r="E305" s="116"/>
      <c r="F305" s="116"/>
      <c r="G305" s="116"/>
      <c r="H305" s="116"/>
      <c r="I305" s="116"/>
    </row>
    <row r="306" spans="3:9" ht="12.75">
      <c r="C306" s="116"/>
      <c r="D306" s="116"/>
      <c r="E306" s="116"/>
      <c r="F306" s="116"/>
      <c r="G306" s="116"/>
      <c r="H306" s="116"/>
      <c r="I306" s="116"/>
    </row>
    <row r="307" spans="3:9" ht="12.75">
      <c r="C307" s="116"/>
      <c r="D307" s="116"/>
      <c r="E307" s="116"/>
      <c r="F307" s="116"/>
      <c r="G307" s="116"/>
      <c r="H307" s="116"/>
      <c r="I307" s="116"/>
    </row>
    <row r="308" spans="3:9" ht="12.75">
      <c r="C308" s="116"/>
      <c r="D308" s="116"/>
      <c r="E308" s="116"/>
      <c r="F308" s="116"/>
      <c r="G308" s="116"/>
      <c r="H308" s="116"/>
      <c r="I308" s="116"/>
    </row>
    <row r="309" spans="3:9" ht="12.75">
      <c r="C309" s="116"/>
      <c r="D309" s="116"/>
      <c r="E309" s="116"/>
      <c r="F309" s="116"/>
      <c r="G309" s="116"/>
      <c r="H309" s="116"/>
      <c r="I309" s="116"/>
    </row>
    <row r="310" spans="3:9" ht="12.75">
      <c r="C310" s="116"/>
      <c r="D310" s="116"/>
      <c r="E310" s="116"/>
      <c r="F310" s="116"/>
      <c r="G310" s="116"/>
      <c r="H310" s="116"/>
      <c r="I310" s="116"/>
    </row>
    <row r="311" spans="3:9" ht="12.75">
      <c r="C311" s="116"/>
      <c r="D311" s="116"/>
      <c r="E311" s="116"/>
      <c r="F311" s="116"/>
      <c r="G311" s="116"/>
      <c r="H311" s="116"/>
      <c r="I311" s="116"/>
    </row>
    <row r="312" spans="3:9" ht="12.75">
      <c r="C312" s="116"/>
      <c r="D312" s="116"/>
      <c r="E312" s="116"/>
      <c r="F312" s="116"/>
      <c r="G312" s="116"/>
      <c r="H312" s="116"/>
      <c r="I312" s="116"/>
    </row>
    <row r="313" spans="3:9" ht="12.75">
      <c r="C313" s="116"/>
      <c r="D313" s="116"/>
      <c r="E313" s="116"/>
      <c r="F313" s="116"/>
      <c r="G313" s="116"/>
      <c r="H313" s="116"/>
      <c r="I313" s="116"/>
    </row>
    <row r="314" spans="3:9" ht="12.75">
      <c r="C314" s="116"/>
      <c r="D314" s="116"/>
      <c r="E314" s="116"/>
      <c r="F314" s="116"/>
      <c r="G314" s="116"/>
      <c r="H314" s="116"/>
      <c r="I314" s="116"/>
    </row>
    <row r="315" spans="3:9" ht="12.75">
      <c r="C315" s="116"/>
      <c r="D315" s="116"/>
      <c r="E315" s="116"/>
      <c r="F315" s="116"/>
      <c r="G315" s="116"/>
      <c r="H315" s="116"/>
      <c r="I315" s="116"/>
    </row>
    <row r="316" spans="3:9" ht="12.75">
      <c r="C316" s="116"/>
      <c r="D316" s="116"/>
      <c r="E316" s="116"/>
      <c r="F316" s="116"/>
      <c r="G316" s="116"/>
      <c r="H316" s="116"/>
      <c r="I316" s="116"/>
    </row>
    <row r="317" spans="3:9" ht="12.75">
      <c r="C317" s="116"/>
      <c r="D317" s="116"/>
      <c r="E317" s="116"/>
      <c r="F317" s="116"/>
      <c r="G317" s="116"/>
      <c r="H317" s="116"/>
      <c r="I317" s="116"/>
    </row>
    <row r="318" spans="3:9" ht="12.75">
      <c r="C318" s="116"/>
      <c r="D318" s="116"/>
      <c r="E318" s="116"/>
      <c r="F318" s="116"/>
      <c r="G318" s="116"/>
      <c r="H318" s="116"/>
      <c r="I318" s="116"/>
    </row>
    <row r="319" spans="3:9" ht="12.75">
      <c r="C319" s="116"/>
      <c r="D319" s="116"/>
      <c r="E319" s="116"/>
      <c r="F319" s="116"/>
      <c r="G319" s="116"/>
      <c r="H319" s="116"/>
      <c r="I319" s="116"/>
    </row>
    <row r="320" spans="3:9" ht="12.75">
      <c r="C320" s="116"/>
      <c r="D320" s="116"/>
      <c r="E320" s="116"/>
      <c r="F320" s="116"/>
      <c r="G320" s="116"/>
      <c r="H320" s="116"/>
      <c r="I320" s="116"/>
    </row>
    <row r="321" spans="3:9" ht="12.75">
      <c r="C321" s="116"/>
      <c r="D321" s="116"/>
      <c r="E321" s="116"/>
      <c r="F321" s="116"/>
      <c r="G321" s="116"/>
      <c r="H321" s="116"/>
      <c r="I321" s="116"/>
    </row>
    <row r="322" spans="3:9" ht="12.75">
      <c r="C322" s="116"/>
      <c r="D322" s="116"/>
      <c r="E322" s="116"/>
      <c r="F322" s="116"/>
      <c r="G322" s="116"/>
      <c r="H322" s="116"/>
      <c r="I322" s="116"/>
    </row>
    <row r="323" spans="3:9" ht="12.75">
      <c r="C323" s="116"/>
      <c r="D323" s="116"/>
      <c r="E323" s="116"/>
      <c r="F323" s="116"/>
      <c r="G323" s="116"/>
      <c r="H323" s="116"/>
      <c r="I323" s="116"/>
    </row>
    <row r="324" spans="3:9" ht="12.75">
      <c r="C324" s="116"/>
      <c r="D324" s="116"/>
      <c r="E324" s="116"/>
      <c r="F324" s="116"/>
      <c r="G324" s="116"/>
      <c r="H324" s="116"/>
      <c r="I324" s="116"/>
    </row>
    <row r="325" spans="3:9" ht="12.75">
      <c r="C325" s="116"/>
      <c r="D325" s="116"/>
      <c r="E325" s="116"/>
      <c r="F325" s="116"/>
      <c r="G325" s="116"/>
      <c r="H325" s="116"/>
      <c r="I325" s="116"/>
    </row>
    <row r="326" spans="3:9" ht="12.75">
      <c r="C326" s="116"/>
      <c r="D326" s="116"/>
      <c r="E326" s="116"/>
      <c r="F326" s="116"/>
      <c r="G326" s="116"/>
      <c r="H326" s="116"/>
      <c r="I326" s="116"/>
    </row>
    <row r="327" spans="3:9" ht="12.75">
      <c r="C327" s="116"/>
      <c r="D327" s="116"/>
      <c r="E327" s="116"/>
      <c r="F327" s="116"/>
      <c r="G327" s="116"/>
      <c r="H327" s="116"/>
      <c r="I327" s="116"/>
    </row>
    <row r="328" spans="3:9" ht="12.75">
      <c r="C328" s="116"/>
      <c r="D328" s="116"/>
      <c r="E328" s="116"/>
      <c r="F328" s="116"/>
      <c r="G328" s="116"/>
      <c r="H328" s="116"/>
      <c r="I328" s="116"/>
    </row>
    <row r="329" spans="3:9" ht="12.75">
      <c r="C329" s="116"/>
      <c r="D329" s="116"/>
      <c r="E329" s="116"/>
      <c r="F329" s="116"/>
      <c r="G329" s="116"/>
      <c r="H329" s="116"/>
      <c r="I329" s="116"/>
    </row>
    <row r="330" spans="3:9" ht="12.75">
      <c r="C330" s="116"/>
      <c r="D330" s="116"/>
      <c r="E330" s="116"/>
      <c r="F330" s="116"/>
      <c r="G330" s="116"/>
      <c r="H330" s="116"/>
      <c r="I330" s="116"/>
    </row>
    <row r="331" spans="3:9" ht="12.75">
      <c r="C331" s="116"/>
      <c r="D331" s="116"/>
      <c r="E331" s="116"/>
      <c r="F331" s="116"/>
      <c r="G331" s="116"/>
      <c r="H331" s="116"/>
      <c r="I331" s="116"/>
    </row>
    <row r="332" spans="3:9" ht="12.75">
      <c r="C332" s="116"/>
      <c r="D332" s="116"/>
      <c r="E332" s="116"/>
      <c r="F332" s="116"/>
      <c r="G332" s="116"/>
      <c r="H332" s="116"/>
      <c r="I332" s="116"/>
    </row>
    <row r="333" spans="3:9" ht="12.75">
      <c r="C333" s="116"/>
      <c r="D333" s="116"/>
      <c r="E333" s="116"/>
      <c r="F333" s="116"/>
      <c r="G333" s="116"/>
      <c r="H333" s="116"/>
      <c r="I333" s="116"/>
    </row>
    <row r="334" spans="3:9" ht="12.75">
      <c r="C334" s="116"/>
      <c r="D334" s="116"/>
      <c r="E334" s="116"/>
      <c r="F334" s="116"/>
      <c r="G334" s="116"/>
      <c r="H334" s="116"/>
      <c r="I334" s="116"/>
    </row>
    <row r="335" spans="3:9" ht="12.75">
      <c r="C335" s="116"/>
      <c r="D335" s="116"/>
      <c r="E335" s="116"/>
      <c r="F335" s="116"/>
      <c r="G335" s="116"/>
      <c r="H335" s="116"/>
      <c r="I335" s="116"/>
    </row>
    <row r="336" spans="3:9" ht="12.75">
      <c r="C336" s="116"/>
      <c r="D336" s="116"/>
      <c r="E336" s="116"/>
      <c r="F336" s="116"/>
      <c r="G336" s="116"/>
      <c r="H336" s="116"/>
      <c r="I336" s="116"/>
    </row>
    <row r="337" spans="3:9" ht="12.75">
      <c r="C337" s="116"/>
      <c r="D337" s="116"/>
      <c r="E337" s="116"/>
      <c r="F337" s="116"/>
      <c r="G337" s="116"/>
      <c r="H337" s="116"/>
      <c r="I337" s="116"/>
    </row>
    <row r="338" spans="3:9" ht="12.75">
      <c r="C338" s="116"/>
      <c r="D338" s="116"/>
      <c r="E338" s="116"/>
      <c r="F338" s="116"/>
      <c r="G338" s="116"/>
      <c r="H338" s="116"/>
      <c r="I338" s="116"/>
    </row>
    <row r="339" spans="3:9" ht="12.75">
      <c r="C339" s="116"/>
      <c r="D339" s="116"/>
      <c r="E339" s="116"/>
      <c r="F339" s="116"/>
      <c r="G339" s="116"/>
      <c r="H339" s="116"/>
      <c r="I339" s="116"/>
    </row>
    <row r="340" spans="3:9" ht="12.75">
      <c r="C340" s="116"/>
      <c r="D340" s="116"/>
      <c r="E340" s="116"/>
      <c r="F340" s="116"/>
      <c r="G340" s="116"/>
      <c r="H340" s="116"/>
      <c r="I340" s="116"/>
    </row>
    <row r="341" spans="3:9" ht="12.75">
      <c r="C341" s="116"/>
      <c r="D341" s="116"/>
      <c r="E341" s="116"/>
      <c r="F341" s="116"/>
      <c r="G341" s="116"/>
      <c r="H341" s="116"/>
      <c r="I341" s="116"/>
    </row>
    <row r="342" spans="3:9" ht="12.75">
      <c r="C342" s="116"/>
      <c r="D342" s="116"/>
      <c r="E342" s="116"/>
      <c r="F342" s="116"/>
      <c r="G342" s="116"/>
      <c r="H342" s="116"/>
      <c r="I342" s="116"/>
    </row>
    <row r="343" spans="3:9" ht="12.75">
      <c r="C343" s="116"/>
      <c r="D343" s="116"/>
      <c r="E343" s="116"/>
      <c r="F343" s="116"/>
      <c r="G343" s="116"/>
      <c r="H343" s="116"/>
      <c r="I343" s="116"/>
    </row>
    <row r="344" spans="3:9" ht="12.75">
      <c r="C344" s="116"/>
      <c r="D344" s="116"/>
      <c r="E344" s="116"/>
      <c r="F344" s="116"/>
      <c r="G344" s="116"/>
      <c r="H344" s="116"/>
      <c r="I344" s="116"/>
    </row>
    <row r="345" spans="3:9" ht="12.75">
      <c r="C345" s="116"/>
      <c r="D345" s="116"/>
      <c r="E345" s="116"/>
      <c r="F345" s="116"/>
      <c r="G345" s="116"/>
      <c r="H345" s="116"/>
      <c r="I345" s="116"/>
    </row>
    <row r="346" spans="3:9" ht="12.75">
      <c r="C346" s="116"/>
      <c r="D346" s="116"/>
      <c r="E346" s="116"/>
      <c r="F346" s="116"/>
      <c r="G346" s="116"/>
      <c r="H346" s="116"/>
      <c r="I346" s="116"/>
    </row>
    <row r="347" spans="3:9" ht="12.75">
      <c r="C347" s="116"/>
      <c r="D347" s="116"/>
      <c r="E347" s="116"/>
      <c r="F347" s="116"/>
      <c r="G347" s="116"/>
      <c r="H347" s="116"/>
      <c r="I347" s="116"/>
    </row>
    <row r="348" spans="3:9" ht="12.75">
      <c r="C348" s="116"/>
      <c r="D348" s="116"/>
      <c r="E348" s="116"/>
      <c r="F348" s="116"/>
      <c r="G348" s="116"/>
      <c r="H348" s="116"/>
      <c r="I348" s="116"/>
    </row>
    <row r="349" spans="3:9" ht="12.75">
      <c r="C349" s="116"/>
      <c r="D349" s="116"/>
      <c r="E349" s="116"/>
      <c r="F349" s="116"/>
      <c r="G349" s="116"/>
      <c r="H349" s="116"/>
      <c r="I349" s="116"/>
    </row>
    <row r="350" spans="3:9" ht="12.75">
      <c r="C350" s="116"/>
      <c r="D350" s="116"/>
      <c r="E350" s="116"/>
      <c r="F350" s="116"/>
      <c r="G350" s="116"/>
      <c r="H350" s="116"/>
      <c r="I350" s="116"/>
    </row>
  </sheetData>
  <mergeCells count="89">
    <mergeCell ref="C179:L179"/>
    <mergeCell ref="C180:L180"/>
    <mergeCell ref="C210:O210"/>
    <mergeCell ref="F170:L170"/>
    <mergeCell ref="C185:L185"/>
    <mergeCell ref="C186:L186"/>
    <mergeCell ref="C187:L187"/>
    <mergeCell ref="C173:L173"/>
    <mergeCell ref="C183:L183"/>
    <mergeCell ref="C182:K182"/>
    <mergeCell ref="C184:L184"/>
    <mergeCell ref="C178:L178"/>
    <mergeCell ref="C174:L174"/>
    <mergeCell ref="C175:L175"/>
    <mergeCell ref="C176:L176"/>
    <mergeCell ref="C177:L177"/>
    <mergeCell ref="E154:F155"/>
    <mergeCell ref="C124:D124"/>
    <mergeCell ref="E124:F124"/>
    <mergeCell ref="C128:D128"/>
    <mergeCell ref="C129:D129"/>
    <mergeCell ref="C130:D130"/>
    <mergeCell ref="C131:D131"/>
    <mergeCell ref="C135:D135"/>
    <mergeCell ref="E135:F135"/>
    <mergeCell ref="C139:D139"/>
    <mergeCell ref="C154:C155"/>
    <mergeCell ref="C140:D140"/>
    <mergeCell ref="C141:D141"/>
    <mergeCell ref="C142:D142"/>
    <mergeCell ref="C148:K148"/>
    <mergeCell ref="C172:K172"/>
    <mergeCell ref="C2:K2"/>
    <mergeCell ref="C68:F68"/>
    <mergeCell ref="C91:D91"/>
    <mergeCell ref="E91:F91"/>
    <mergeCell ref="C95:D95"/>
    <mergeCell ref="G20:I20"/>
    <mergeCell ref="E76:K76"/>
    <mergeCell ref="C84:D84"/>
    <mergeCell ref="C85:D85"/>
    <mergeCell ref="C86:D86"/>
    <mergeCell ref="C87:D87"/>
    <mergeCell ref="C36:K36"/>
    <mergeCell ref="E56:F56"/>
    <mergeCell ref="D11:F11"/>
    <mergeCell ref="D12:F12"/>
    <mergeCell ref="D13:F13"/>
    <mergeCell ref="D14:F14"/>
    <mergeCell ref="D15:F15"/>
    <mergeCell ref="D154:D155"/>
    <mergeCell ref="C147:K147"/>
    <mergeCell ref="D16:E16"/>
    <mergeCell ref="C74:D74"/>
    <mergeCell ref="C75:D75"/>
    <mergeCell ref="C76:D76"/>
    <mergeCell ref="E70:K70"/>
    <mergeCell ref="E71:K71"/>
    <mergeCell ref="E74:K74"/>
    <mergeCell ref="E72:K72"/>
    <mergeCell ref="E73:K73"/>
    <mergeCell ref="D19:F19"/>
    <mergeCell ref="D39:F39"/>
    <mergeCell ref="D40:F40"/>
    <mergeCell ref="D17:F17"/>
    <mergeCell ref="E57:F57"/>
    <mergeCell ref="E75:K75"/>
    <mergeCell ref="D18:F18"/>
    <mergeCell ref="D42:I42"/>
    <mergeCell ref="C47:K47"/>
    <mergeCell ref="C67:K67"/>
    <mergeCell ref="C73:D73"/>
    <mergeCell ref="C118:D118"/>
    <mergeCell ref="C119:D119"/>
    <mergeCell ref="C120:D120"/>
    <mergeCell ref="E102:F102"/>
    <mergeCell ref="C102:D102"/>
    <mergeCell ref="C117:D117"/>
    <mergeCell ref="C113:D113"/>
    <mergeCell ref="E113:F113"/>
    <mergeCell ref="E80:F80"/>
    <mergeCell ref="C80:D80"/>
    <mergeCell ref="C96:D96"/>
    <mergeCell ref="C108:D108"/>
    <mergeCell ref="C109:D109"/>
    <mergeCell ref="C106:D106"/>
    <mergeCell ref="C107:D107"/>
    <mergeCell ref="C97:D97"/>
    <mergeCell ref="C98:D98"/>
  </mergeCells>
  <dataValidations count="4">
    <dataValidation type="list" allowBlank="1" showInputMessage="1" showErrorMessage="1" sqref="D53 F165:F169 F150:F151 D51">
      <formula1>$D$212:$D$213</formula1>
    </dataValidation>
    <dataValidation type="list" allowBlank="1" showInputMessage="1" showErrorMessage="1" sqref="D156:D161 I134 I112 D57:D62 I79 I90 I101 I123">
      <formula1>$C$212:$C$227</formula1>
    </dataValidation>
    <dataValidation type="list" allowBlank="1" showInputMessage="1" showErrorMessage="1" sqref="G39:G40">
      <formula1>$D$220:$D$221</formula1>
    </dataValidation>
    <dataValidation type="list" allowBlank="1" showInputMessage="1" showErrorMessage="1" sqref="C156:C161 E134 E112 E90 E79 C57:C62 E101 E123">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3"/>
  <sheetViews>
    <sheetView tabSelected="1" workbookViewId="0" topLeftCell="A98">
      <selection activeCell="D130" sqref="D130"/>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46.421875" style="0" customWidth="1"/>
    <col min="9" max="9" width="13.28125" style="0" customWidth="1"/>
    <col min="10" max="10" width="13.7109375" style="0" customWidth="1"/>
    <col min="11" max="11" width="14.57421875" style="0" customWidth="1"/>
    <col min="12" max="13" width="13.7109375" style="0" customWidth="1"/>
    <col min="14" max="14" width="14.140625" style="0" customWidth="1"/>
    <col min="15" max="15" width="18.7109375" style="0" customWidth="1"/>
  </cols>
  <sheetData>
    <row r="1" spans="1:15" ht="18.75">
      <c r="A1" s="433" t="s">
        <v>49</v>
      </c>
      <c r="B1" s="433"/>
      <c r="C1" s="433"/>
      <c r="D1" s="433"/>
      <c r="E1" s="433"/>
      <c r="F1" s="433"/>
      <c r="G1" s="433"/>
      <c r="H1" s="433"/>
      <c r="I1" s="433"/>
      <c r="J1" s="433"/>
      <c r="K1" s="433"/>
      <c r="L1" s="433"/>
      <c r="M1" s="433"/>
      <c r="N1" s="433"/>
      <c r="O1" s="1"/>
    </row>
    <row r="2" spans="1:15" ht="3" customHeight="1" thickBot="1">
      <c r="A2" s="40"/>
      <c r="B2" s="40"/>
      <c r="C2" s="40"/>
      <c r="D2" s="40"/>
      <c r="E2" s="40"/>
      <c r="F2" s="40"/>
      <c r="G2" s="40"/>
      <c r="H2" s="40"/>
      <c r="I2" s="40"/>
      <c r="J2" s="40"/>
      <c r="K2" s="40"/>
      <c r="L2" s="40"/>
      <c r="M2" s="40"/>
      <c r="N2" s="1"/>
      <c r="O2" s="1"/>
    </row>
    <row r="3" spans="1:15" ht="18" customHeight="1" thickBot="1" thickTop="1">
      <c r="A3" s="432" t="s">
        <v>31</v>
      </c>
      <c r="B3" s="432"/>
      <c r="C3" s="432"/>
      <c r="D3" s="432"/>
      <c r="E3" s="432"/>
      <c r="F3" s="432"/>
      <c r="G3" s="432"/>
      <c r="H3" s="432"/>
      <c r="I3" s="432"/>
      <c r="J3" s="432"/>
      <c r="K3" s="432"/>
      <c r="L3" s="432"/>
      <c r="M3" s="432"/>
      <c r="N3" s="432"/>
      <c r="O3" s="1"/>
    </row>
    <row r="4" spans="1:15" ht="3" customHeight="1" thickBot="1" thickTop="1">
      <c r="A4" s="410"/>
      <c r="B4" s="411"/>
      <c r="C4" s="411"/>
      <c r="D4" s="411"/>
      <c r="E4" s="411"/>
      <c r="F4" s="411"/>
      <c r="G4" s="411"/>
      <c r="H4" s="411"/>
      <c r="I4" s="411"/>
      <c r="J4" s="411"/>
      <c r="K4" s="411"/>
      <c r="L4" s="411"/>
      <c r="M4" s="411"/>
      <c r="N4" s="411"/>
      <c r="O4" s="1"/>
    </row>
    <row r="5" spans="1:14" ht="13.5">
      <c r="A5" s="413" t="s">
        <v>7</v>
      </c>
      <c r="B5" s="414"/>
      <c r="C5" s="414"/>
      <c r="D5" s="417"/>
      <c r="E5" s="417"/>
      <c r="F5" s="417"/>
      <c r="G5" s="417"/>
      <c r="H5" s="417"/>
      <c r="I5" s="417"/>
      <c r="J5" s="417"/>
      <c r="K5" s="417"/>
      <c r="L5" s="417"/>
      <c r="M5" s="417"/>
      <c r="N5" s="418"/>
    </row>
    <row r="6" spans="1:15" ht="13.5">
      <c r="A6" s="436" t="s">
        <v>0</v>
      </c>
      <c r="B6" s="437"/>
      <c r="C6" s="437"/>
      <c r="D6" s="423" t="str">
        <f>IF('2a.  Simple Form Data Entry'!G11="","   ",'2a.  Simple Form Data Entry'!G11)</f>
        <v>Kent EMS Sublease - NW Corporate Park</v>
      </c>
      <c r="E6" s="423"/>
      <c r="F6" s="423"/>
      <c r="G6" s="423"/>
      <c r="H6" s="423"/>
      <c r="I6" s="423"/>
      <c r="J6" s="423"/>
      <c r="K6" s="435" t="s">
        <v>16</v>
      </c>
      <c r="L6" s="435"/>
      <c r="M6" s="302" t="str">
        <f>IF('2a.  Simple Form Data Entry'!G17="","   ",'2a.  Simple Form Data Entry'!G17)</f>
        <v>120 months</v>
      </c>
      <c r="N6" s="71" t="s">
        <v>17</v>
      </c>
      <c r="O6" s="11"/>
    </row>
    <row r="7" spans="1:15" ht="13.5">
      <c r="A7" s="438" t="s">
        <v>1</v>
      </c>
      <c r="B7" s="439"/>
      <c r="C7" s="439"/>
      <c r="D7" s="412" t="str">
        <f>IF('2a.  Simple Form Data Entry'!G12="","   ",'2a.  Simple Form Data Entry'!G12)</f>
        <v>EMS \ Health Department and Facilities Management (CIP) \ Executive Services</v>
      </c>
      <c r="E7" s="412"/>
      <c r="F7" s="412"/>
      <c r="G7" s="412"/>
      <c r="H7" s="412"/>
      <c r="I7" s="412"/>
      <c r="J7" s="412"/>
      <c r="K7" s="108" t="s">
        <v>27</v>
      </c>
      <c r="L7" s="108"/>
      <c r="M7" s="72" t="str">
        <f>'2a.  Simple Form Data Entry'!G18</f>
        <v>NA</v>
      </c>
      <c r="N7" s="54"/>
      <c r="O7" s="11"/>
    </row>
    <row r="8" spans="1:15" ht="13.5" customHeight="1">
      <c r="A8" s="438" t="s">
        <v>10</v>
      </c>
      <c r="B8" s="439"/>
      <c r="C8" s="439"/>
      <c r="D8" s="412" t="str">
        <f>IF('2a.  Simple Form Data Entry'!G13="","   ",'2a.  Simple Form Data Entry'!G13)</f>
        <v>New lease for existing EMS function (office\admin space) with tenant improvements</v>
      </c>
      <c r="E8" s="412"/>
      <c r="F8" s="412"/>
      <c r="G8" s="412"/>
      <c r="H8" s="412"/>
      <c r="I8" s="412"/>
      <c r="J8" s="412"/>
      <c r="K8" s="73"/>
      <c r="L8" s="73"/>
      <c r="M8" s="74"/>
      <c r="N8" s="75"/>
      <c r="O8" s="11"/>
    </row>
    <row r="9" spans="1:15" ht="13.5">
      <c r="A9" s="438" t="s">
        <v>9</v>
      </c>
      <c r="B9" s="439"/>
      <c r="C9" s="439"/>
      <c r="D9" s="412" t="str">
        <f>IF('2a.  Simple Form Data Entry'!G14="","   ",'2a.  Simple Form Data Entry'!G14)</f>
        <v>Stand alone ordinance</v>
      </c>
      <c r="E9" s="412"/>
      <c r="F9" s="412"/>
      <c r="G9" s="412"/>
      <c r="H9" s="412"/>
      <c r="I9" s="412"/>
      <c r="J9" s="412"/>
      <c r="K9" s="109"/>
      <c r="L9" s="109"/>
      <c r="M9" s="55"/>
      <c r="N9" s="56"/>
      <c r="O9" s="11"/>
    </row>
    <row r="10" spans="1:15" ht="13.5">
      <c r="A10" s="440" t="s">
        <v>2</v>
      </c>
      <c r="B10" s="441"/>
      <c r="C10" s="441"/>
      <c r="D10" s="412" t="str">
        <f>IF('2a.  Simple Form Data Entry'!G15="","   ",'2a.  Simple Form Data Entry'!G15)</f>
        <v>Nick Carnevali (FMD), Bob Thompson (RES)</v>
      </c>
      <c r="E10" s="412"/>
      <c r="F10" s="412"/>
      <c r="G10" s="412"/>
      <c r="H10" s="412"/>
      <c r="I10" s="412"/>
      <c r="J10" s="412"/>
      <c r="K10" s="109" t="s">
        <v>8</v>
      </c>
      <c r="L10" s="196"/>
      <c r="M10" s="424" t="str">
        <f>IF('2a.  Simple Form Data Entry'!G16="","  ",'2a.  Simple Form Data Entry'!G16)</f>
        <v>06/05/14</v>
      </c>
      <c r="N10" s="425"/>
      <c r="O10" s="11"/>
    </row>
    <row r="11" spans="1:15" ht="14.25" thickBot="1">
      <c r="A11" s="415" t="s">
        <v>3</v>
      </c>
      <c r="B11" s="416"/>
      <c r="C11" s="416"/>
      <c r="D11" s="428" t="s">
        <v>253</v>
      </c>
      <c r="E11" s="428"/>
      <c r="F11" s="428"/>
      <c r="G11" s="428"/>
      <c r="H11" s="428"/>
      <c r="I11" s="428"/>
      <c r="J11" s="428"/>
      <c r="K11" s="110" t="s">
        <v>13</v>
      </c>
      <c r="L11" s="195"/>
      <c r="M11" s="426" t="s">
        <v>254</v>
      </c>
      <c r="N11" s="427"/>
      <c r="O11" s="11"/>
    </row>
    <row r="12" spans="1:15" ht="3" customHeight="1" thickBot="1">
      <c r="A12" s="3"/>
      <c r="B12" s="3"/>
      <c r="D12" s="3"/>
      <c r="E12" s="2"/>
      <c r="F12" s="2"/>
      <c r="G12" s="2"/>
      <c r="H12" s="2"/>
      <c r="I12" s="2"/>
      <c r="J12" s="2"/>
      <c r="K12" s="2"/>
      <c r="L12" s="2"/>
      <c r="M12" s="2"/>
      <c r="O12" s="11"/>
    </row>
    <row r="13" spans="1:15" ht="18.75" customHeight="1" thickBot="1" thickTop="1">
      <c r="A13" s="432" t="s">
        <v>14</v>
      </c>
      <c r="B13" s="432"/>
      <c r="C13" s="432"/>
      <c r="D13" s="432"/>
      <c r="E13" s="432"/>
      <c r="F13" s="432"/>
      <c r="G13" s="432"/>
      <c r="H13" s="432"/>
      <c r="I13" s="432"/>
      <c r="J13" s="432"/>
      <c r="K13" s="432"/>
      <c r="L13" s="432"/>
      <c r="M13" s="432"/>
      <c r="N13" s="432"/>
      <c r="O13" s="11"/>
    </row>
    <row r="14" spans="1:15" ht="3" customHeight="1" thickBot="1" thickTop="1">
      <c r="A14" s="3"/>
      <c r="B14" s="3"/>
      <c r="D14" s="3"/>
      <c r="E14" s="2"/>
      <c r="F14" s="2"/>
      <c r="G14" s="2"/>
      <c r="H14" s="2"/>
      <c r="I14" s="2"/>
      <c r="J14" s="2"/>
      <c r="K14" s="2"/>
      <c r="L14" s="2"/>
      <c r="M14" s="2"/>
      <c r="O14" s="11"/>
    </row>
    <row r="15" spans="1:15" ht="16.5" customHeight="1" thickBot="1" thickTop="1">
      <c r="A15" s="419" t="s">
        <v>32</v>
      </c>
      <c r="B15" s="419"/>
      <c r="C15" s="419"/>
      <c r="D15" s="419"/>
      <c r="E15" s="419"/>
      <c r="F15" s="419"/>
      <c r="G15" s="419"/>
      <c r="H15" s="419"/>
      <c r="I15" s="419"/>
      <c r="J15" s="419"/>
      <c r="K15" s="419"/>
      <c r="L15" s="419"/>
      <c r="M15" s="419"/>
      <c r="N15" s="419"/>
      <c r="O15" s="11"/>
    </row>
    <row r="16" spans="1:15" ht="3" customHeight="1" thickBot="1" thickTop="1">
      <c r="A16" s="3"/>
      <c r="B16" s="3"/>
      <c r="D16" s="3"/>
      <c r="E16" s="2"/>
      <c r="F16" s="2"/>
      <c r="G16" s="2"/>
      <c r="H16" s="2"/>
      <c r="I16" s="2"/>
      <c r="J16" s="2"/>
      <c r="K16" s="2"/>
      <c r="L16" s="2"/>
      <c r="M16" s="2"/>
      <c r="O16" s="11"/>
    </row>
    <row r="17" spans="1:15" ht="21" customHeight="1" thickBot="1">
      <c r="A17" s="429" t="s">
        <v>112</v>
      </c>
      <c r="B17" s="429"/>
      <c r="C17" s="429"/>
      <c r="D17" s="429"/>
      <c r="E17" s="420">
        <f>-('NPV Analysis'!B32)</f>
        <v>-1310937.1847567186</v>
      </c>
      <c r="F17" s="421"/>
      <c r="G17" s="422"/>
      <c r="H17" s="430" t="s">
        <v>113</v>
      </c>
      <c r="I17" s="430"/>
      <c r="J17" s="430"/>
      <c r="K17" s="430"/>
      <c r="L17" s="431"/>
      <c r="M17" s="420">
        <f>E17</f>
        <v>-1310937.1847567186</v>
      </c>
      <c r="N17" s="422"/>
      <c r="O17" s="11"/>
    </row>
    <row r="18" spans="1:15" ht="3" customHeight="1" thickBot="1">
      <c r="A18" s="3"/>
      <c r="B18" s="3"/>
      <c r="D18" s="3"/>
      <c r="E18" s="3"/>
      <c r="F18" s="3"/>
      <c r="G18" s="3"/>
      <c r="H18" s="2"/>
      <c r="I18" s="2"/>
      <c r="J18" s="2"/>
      <c r="K18" s="2"/>
      <c r="L18" s="2"/>
      <c r="M18" s="2"/>
      <c r="O18" s="11"/>
    </row>
    <row r="19" spans="1:15" ht="15.75" customHeight="1" thickBot="1" thickTop="1">
      <c r="A19" s="419" t="s">
        <v>33</v>
      </c>
      <c r="B19" s="419"/>
      <c r="C19" s="419"/>
      <c r="D19" s="419"/>
      <c r="E19" s="419"/>
      <c r="F19" s="419"/>
      <c r="G19" s="419"/>
      <c r="H19" s="419"/>
      <c r="I19" s="419"/>
      <c r="J19" s="419"/>
      <c r="K19" s="419"/>
      <c r="L19" s="419"/>
      <c r="M19" s="419"/>
      <c r="N19" s="419"/>
      <c r="O19" s="11"/>
    </row>
    <row r="20" spans="1:15" ht="3" customHeight="1" thickTop="1">
      <c r="A20" s="3"/>
      <c r="B20" s="3"/>
      <c r="D20" s="3"/>
      <c r="E20" s="2"/>
      <c r="F20" s="2"/>
      <c r="G20" s="2"/>
      <c r="H20" s="2"/>
      <c r="I20" s="2"/>
      <c r="J20" s="2"/>
      <c r="K20" s="2"/>
      <c r="L20" s="2"/>
      <c r="M20" s="2"/>
      <c r="O20" s="11"/>
    </row>
    <row r="21" spans="1:15" ht="13.5">
      <c r="A21" s="37" t="s">
        <v>123</v>
      </c>
      <c r="B21" s="2"/>
      <c r="D21" s="3"/>
      <c r="E21" s="3"/>
      <c r="F21" s="3"/>
      <c r="G21" s="3"/>
      <c r="H21" s="3"/>
      <c r="I21" s="3"/>
      <c r="J21" s="3"/>
      <c r="K21" s="3"/>
      <c r="L21" s="3"/>
      <c r="M21" s="3"/>
      <c r="O21" s="11"/>
    </row>
    <row r="22" spans="1:15" ht="3" customHeight="1">
      <c r="A22" s="51"/>
      <c r="B22" s="44"/>
      <c r="C22" s="44"/>
      <c r="D22" s="44"/>
      <c r="E22" s="44"/>
      <c r="F22" s="192"/>
      <c r="G22" s="44"/>
      <c r="H22" s="44"/>
      <c r="I22" s="192"/>
      <c r="J22" s="44"/>
      <c r="K22" s="44"/>
      <c r="L22" s="44"/>
      <c r="M22" s="44"/>
      <c r="N22" s="44"/>
      <c r="O22" s="11"/>
    </row>
    <row r="23" spans="1:15" ht="16.5" thickBot="1">
      <c r="A23" s="10" t="s">
        <v>115</v>
      </c>
      <c r="B23" s="10"/>
      <c r="C23" s="2"/>
      <c r="D23" s="3"/>
      <c r="E23" s="3"/>
      <c r="F23" s="3"/>
      <c r="G23" s="3"/>
      <c r="H23" s="3"/>
      <c r="I23" s="3"/>
      <c r="J23" s="3"/>
      <c r="K23" s="3"/>
      <c r="L23" s="3"/>
      <c r="M23" s="3"/>
      <c r="O23" s="11"/>
    </row>
    <row r="24" spans="1:15" ht="43.5" thickBot="1">
      <c r="A24" s="98" t="s">
        <v>18</v>
      </c>
      <c r="B24" s="99"/>
      <c r="C24" s="100"/>
      <c r="D24" s="101" t="s">
        <v>28</v>
      </c>
      <c r="E24" s="101" t="s">
        <v>29</v>
      </c>
      <c r="F24" s="101" t="s">
        <v>104</v>
      </c>
      <c r="G24" s="111" t="s">
        <v>11</v>
      </c>
      <c r="H24" s="101" t="s">
        <v>53</v>
      </c>
      <c r="I24" s="101" t="str">
        <f>'2a.  Simple Form Data Entry'!L56</f>
        <v>Sum of Revenues Prior to 2014</v>
      </c>
      <c r="J24" s="101">
        <f>'2a.  Simple Form Data Entry'!G19</f>
        <v>2014</v>
      </c>
      <c r="K24" s="102">
        <f>J24+1</f>
        <v>2015</v>
      </c>
      <c r="L24" s="102">
        <f>K24+1</f>
        <v>2016</v>
      </c>
      <c r="M24" s="102">
        <f>L24+1</f>
        <v>2017</v>
      </c>
      <c r="N24" s="103" t="s">
        <v>111</v>
      </c>
      <c r="O24" s="11"/>
    </row>
    <row r="25" spans="1:15" ht="13.5">
      <c r="A25" s="94" t="s">
        <v>258</v>
      </c>
      <c r="B25" s="81"/>
      <c r="C25" s="81"/>
      <c r="D25" s="185"/>
      <c r="E25" s="95" t="s">
        <v>257</v>
      </c>
      <c r="F25" s="185">
        <v>3951</v>
      </c>
      <c r="G25" s="96">
        <v>1116485</v>
      </c>
      <c r="H25" s="208" t="s">
        <v>256</v>
      </c>
      <c r="I25" s="83">
        <f>'2a.  Simple Form Data Entry'!L57</f>
        <v>0</v>
      </c>
      <c r="J25" s="83">
        <f>J53</f>
        <v>750935</v>
      </c>
      <c r="K25" s="83">
        <f>'2a.  Simple Form Data Entry'!H57</f>
        <v>0</v>
      </c>
      <c r="L25" s="83">
        <f>'2a.  Simple Form Data Entry'!I57</f>
        <v>0</v>
      </c>
      <c r="M25" s="83">
        <f>'2a.  Simple Form Data Entry'!J57</f>
        <v>0</v>
      </c>
      <c r="N25" s="97">
        <f>'2a.  Simple Form Data Entry'!K57</f>
        <v>0</v>
      </c>
      <c r="O25" s="11"/>
    </row>
    <row r="26" spans="1:15" ht="13.5">
      <c r="A26" s="90" t="str">
        <f>IF('2a.  Simple Form Data Entry'!C58="","   ",'2a.  Simple Form Data Entry'!C58)</f>
        <v xml:space="preserve">   </v>
      </c>
      <c r="B26" s="76"/>
      <c r="C26" s="76"/>
      <c r="D26" s="185" t="str">
        <f>IF(A26="   ","   ",IF(A26='2a.  Simple Form Data Entry'!$G$21,'2a.  Simple Form Data Entry'!J$21,IF(A26=#REF!,'2a.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95" t="str">
        <f>IF(A26="   ","   ",IF(A26='2a.  Simple Form Data Entry'!$G$21,'2a.  Simple Form Data Entry'!K$21,IF(A26=#REF!,'2a.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85" t="str">
        <f>IF(A26="   ","   ",IF(A26='2a.  Simple Form Data Entry'!$G$21,'2a.  Simple Form Data Entry'!L$21,IF(A26=#REF!,'2a.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6"/>
      <c r="H26" s="77" t="str">
        <f>IF('2a.  Simple Form Data Entry'!E58="","   ",'2a.  Simple Form Data Entry'!E58)</f>
        <v xml:space="preserve">   </v>
      </c>
      <c r="I26" s="83">
        <f>'2a.  Simple Form Data Entry'!L58</f>
        <v>0</v>
      </c>
      <c r="J26" s="78">
        <f>'2a.  Simple Form Data Entry'!G58</f>
        <v>0</v>
      </c>
      <c r="K26" s="78">
        <f>'2a.  Simple Form Data Entry'!H58</f>
        <v>0</v>
      </c>
      <c r="L26" s="78">
        <f>'2a.  Simple Form Data Entry'!I58</f>
        <v>0</v>
      </c>
      <c r="M26" s="78">
        <f>'2a.  Simple Form Data Entry'!J58</f>
        <v>0</v>
      </c>
      <c r="N26" s="93">
        <f>'2a.  Simple Form Data Entry'!K58</f>
        <v>0</v>
      </c>
      <c r="O26" s="11"/>
    </row>
    <row r="27" spans="1:15" ht="13.5">
      <c r="A27" s="90" t="str">
        <f>IF('2a.  Simple Form Data Entry'!C59="","   ",'2a.  Simple Form Data Entry'!C59)</f>
        <v xml:space="preserve">   </v>
      </c>
      <c r="B27" s="91"/>
      <c r="C27" s="91"/>
      <c r="D27" s="185" t="str">
        <f>IF(A27="   ","   ",IF(A27='2a.  Simple Form Data Entry'!$G$21,'2a.  Simple Form Data Entry'!J$21,IF(A27=#REF!,'2a.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95" t="str">
        <f>IF(A27="   ","   ",IF(A27='2a.  Simple Form Data Entry'!$G$21,'2a.  Simple Form Data Entry'!K$21,IF(A27=#REF!,'2a.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85" t="str">
        <f>IF(A27="   ","   ",IF(A27='2a.  Simple Form Data Entry'!$G$21,'2a.  Simple Form Data Entry'!L$21,IF(A27=#REF!,'2a.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6" t="str">
        <f>IF(A27="","   ",'2a.  Simple Form Data Entry'!D59)</f>
        <v xml:space="preserve"> </v>
      </c>
      <c r="H27" s="210" t="str">
        <f>IF('2a.  Simple Form Data Entry'!E59="","   ",'2a.  Simple Form Data Entry'!E59)</f>
        <v xml:space="preserve">   </v>
      </c>
      <c r="I27" s="83">
        <f>'2a.  Simple Form Data Entry'!L59</f>
        <v>0</v>
      </c>
      <c r="J27" s="78">
        <f>'2a.  Simple Form Data Entry'!G59</f>
        <v>0</v>
      </c>
      <c r="K27" s="78">
        <f>'2a.  Simple Form Data Entry'!H59</f>
        <v>0</v>
      </c>
      <c r="L27" s="78">
        <f>'2a.  Simple Form Data Entry'!I59</f>
        <v>0</v>
      </c>
      <c r="M27" s="78">
        <f>'2a.  Simple Form Data Entry'!J59</f>
        <v>0</v>
      </c>
      <c r="N27" s="93">
        <f>'2a.  Simple Form Data Entry'!K59</f>
        <v>0</v>
      </c>
      <c r="O27" s="11"/>
    </row>
    <row r="28" spans="1:15" ht="13.5" hidden="1">
      <c r="A28" s="90" t="str">
        <f>IF('2a.  Simple Form Data Entry'!C60="","   ",'2a.  Simple Form Data Entry'!C60)</f>
        <v xml:space="preserve">   </v>
      </c>
      <c r="B28" s="91"/>
      <c r="C28" s="91"/>
      <c r="D28" s="185" t="str">
        <f>IF(A28="   ","   ",IF(A28='2a.  Simple Form Data Entry'!$G$21,'2a.  Simple Form Data Entry'!J$21,IF(A28=#REF!,'2a.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95" t="str">
        <f>IF(A28="   ","   ",IF(A28='2a.  Simple Form Data Entry'!$G$21,'2a.  Simple Form Data Entry'!K$21,IF(A28=#REF!,'2a.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85" t="str">
        <f>IF(A28="   ","   ",IF(A28='2a.  Simple Form Data Entry'!$G$21,'2a.  Simple Form Data Entry'!L$21,IF(A28=#REF!,'2a.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6" t="str">
        <f>IF(A28="","   ",'2a.  Simple Form Data Entry'!D60)</f>
        <v xml:space="preserve"> </v>
      </c>
      <c r="H28" s="210" t="str">
        <f>IF('2a.  Simple Form Data Entry'!E60="","   ",'2a.  Simple Form Data Entry'!E60)</f>
        <v xml:space="preserve">   </v>
      </c>
      <c r="I28" s="83">
        <f>'2a.  Simple Form Data Entry'!L60</f>
        <v>0</v>
      </c>
      <c r="J28" s="78">
        <f>'2a.  Simple Form Data Entry'!G60</f>
        <v>0</v>
      </c>
      <c r="K28" s="78">
        <f>'2a.  Simple Form Data Entry'!H60</f>
        <v>0</v>
      </c>
      <c r="L28" s="78">
        <f>'2a.  Simple Form Data Entry'!I60</f>
        <v>0</v>
      </c>
      <c r="M28" s="78">
        <f>'2a.  Simple Form Data Entry'!J60</f>
        <v>0</v>
      </c>
      <c r="N28" s="93">
        <f>'2a.  Simple Form Data Entry'!K60</f>
        <v>0</v>
      </c>
      <c r="O28" s="11"/>
    </row>
    <row r="29" spans="1:15" ht="13.5" hidden="1">
      <c r="A29" s="90" t="str">
        <f>IF('2a.  Simple Form Data Entry'!C61="","   ",'2a.  Simple Form Data Entry'!C61)</f>
        <v xml:space="preserve">   </v>
      </c>
      <c r="B29" s="92"/>
      <c r="C29" s="92"/>
      <c r="D29" s="185" t="str">
        <f>IF(A29="   ","   ",IF(A29='2a.  Simple Form Data Entry'!$G$21,'2a.  Simple Form Data Entry'!J$21,IF(A29=#REF!,'2a.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95" t="str">
        <f>IF(A29="   ","   ",IF(A29='2a.  Simple Form Data Entry'!$G$21,'2a.  Simple Form Data Entry'!K$21,IF(A29=#REF!,'2a.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85" t="str">
        <f>IF(A29="   ","   ",IF(A29='2a.  Simple Form Data Entry'!$G$21,'2a.  Simple Form Data Entry'!L$21,IF(A29=#REF!,'2a.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6" t="str">
        <f>IF(A29="","   ",'2a.  Simple Form Data Entry'!D61)</f>
        <v xml:space="preserve"> </v>
      </c>
      <c r="H29" s="210" t="str">
        <f>IF('2a.  Simple Form Data Entry'!E61="","   ",'2a.  Simple Form Data Entry'!E61)</f>
        <v xml:space="preserve">   </v>
      </c>
      <c r="I29" s="83">
        <f>'2a.  Simple Form Data Entry'!L61</f>
        <v>0</v>
      </c>
      <c r="J29" s="78">
        <f>'2a.  Simple Form Data Entry'!G61</f>
        <v>0</v>
      </c>
      <c r="K29" s="78">
        <f>'2a.  Simple Form Data Entry'!H61</f>
        <v>0</v>
      </c>
      <c r="L29" s="78">
        <f>'2a.  Simple Form Data Entry'!I61</f>
        <v>0</v>
      </c>
      <c r="M29" s="78">
        <f>'2a.  Simple Form Data Entry'!J61</f>
        <v>0</v>
      </c>
      <c r="N29" s="93">
        <f>'2a.  Simple Form Data Entry'!K61</f>
        <v>0</v>
      </c>
      <c r="O29" s="11"/>
    </row>
    <row r="30" spans="1:15" ht="13.5" hidden="1">
      <c r="A30" s="90" t="str">
        <f>IF('2a.  Simple Form Data Entry'!C62="","   ",'2a.  Simple Form Data Entry'!C62)</f>
        <v xml:space="preserve">   </v>
      </c>
      <c r="B30" s="92"/>
      <c r="C30" s="92"/>
      <c r="D30" s="185" t="str">
        <f>IF(A30="   ","   ",IF(A30='2a.  Simple Form Data Entry'!$G$21,'2a.  Simple Form Data Entry'!J$21,IF(A30=#REF!,'2a.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95" t="str">
        <f>IF(A30="   ","   ",IF(A30='2a.  Simple Form Data Entry'!$G$21,'2a.  Simple Form Data Entry'!K$21,IF(A30=#REF!,'2a.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85" t="str">
        <f>IF(A30="   ","   ",IF(A30='2a.  Simple Form Data Entry'!$G$21,'2a.  Simple Form Data Entry'!L$21,IF(A30=#REF!,'2a.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6" t="str">
        <f>IF(A30="","   ",'2a.  Simple Form Data Entry'!D62)</f>
        <v xml:space="preserve"> </v>
      </c>
      <c r="H30" s="210" t="str">
        <f>IF('2a.  Simple Form Data Entry'!E62="","   ",'2a.  Simple Form Data Entry'!E62)</f>
        <v xml:space="preserve">   </v>
      </c>
      <c r="I30" s="83">
        <f>'2a.  Simple Form Data Entry'!L62</f>
        <v>0</v>
      </c>
      <c r="J30" s="78">
        <f>'2a.  Simple Form Data Entry'!G62</f>
        <v>0</v>
      </c>
      <c r="K30" s="78">
        <f>'2a.  Simple Form Data Entry'!H62</f>
        <v>0</v>
      </c>
      <c r="L30" s="78">
        <f>'2a.  Simple Form Data Entry'!I62</f>
        <v>0</v>
      </c>
      <c r="M30" s="107">
        <f>'2a.  Simple Form Data Entry'!J62</f>
        <v>0</v>
      </c>
      <c r="N30" s="93">
        <f>'2a.  Simple Form Data Entry'!K62</f>
        <v>0</v>
      </c>
      <c r="O30" s="11"/>
    </row>
    <row r="31" spans="1:15" ht="14.25" thickBot="1">
      <c r="A31" s="6"/>
      <c r="B31" s="7"/>
      <c r="C31" s="303" t="s">
        <v>4</v>
      </c>
      <c r="D31" s="8"/>
      <c r="E31" s="8"/>
      <c r="F31" s="8"/>
      <c r="G31" s="8"/>
      <c r="H31" s="211"/>
      <c r="I31" s="57">
        <f aca="true" t="shared" si="0" ref="I31:N31">SUM(I25:I30)</f>
        <v>0</v>
      </c>
      <c r="J31" s="57">
        <f t="shared" si="0"/>
        <v>750935</v>
      </c>
      <c r="K31" s="57">
        <f t="shared" si="0"/>
        <v>0</v>
      </c>
      <c r="L31" s="57">
        <f t="shared" si="0"/>
        <v>0</v>
      </c>
      <c r="M31" s="57">
        <f t="shared" si="0"/>
        <v>0</v>
      </c>
      <c r="N31" s="66">
        <f t="shared" si="0"/>
        <v>0</v>
      </c>
      <c r="O31" s="11"/>
    </row>
    <row r="32" spans="1:15" ht="3" customHeight="1">
      <c r="A32" s="3"/>
      <c r="B32" s="3"/>
      <c r="C32" s="3"/>
      <c r="D32" s="3"/>
      <c r="E32" s="3"/>
      <c r="F32" s="3"/>
      <c r="G32" s="3"/>
      <c r="H32" s="3"/>
      <c r="I32" s="3"/>
      <c r="J32" s="4"/>
      <c r="K32" s="4"/>
      <c r="L32" s="4"/>
      <c r="M32" s="4"/>
      <c r="O32" s="11"/>
    </row>
    <row r="33" spans="1:15" ht="16.5" thickBot="1">
      <c r="A33" s="9" t="s">
        <v>125</v>
      </c>
      <c r="B33" s="9"/>
      <c r="C33" s="2"/>
      <c r="D33" s="2"/>
      <c r="E33" s="3"/>
      <c r="F33" s="3"/>
      <c r="G33" s="3"/>
      <c r="H33" s="3"/>
      <c r="I33" s="3"/>
      <c r="J33" s="70"/>
      <c r="K33" s="3"/>
      <c r="L33" s="3"/>
      <c r="M33" s="3"/>
      <c r="O33" s="11"/>
    </row>
    <row r="34" spans="1:15" ht="43.5" thickBot="1">
      <c r="A34" s="98" t="s">
        <v>51</v>
      </c>
      <c r="B34" s="99"/>
      <c r="C34" s="100"/>
      <c r="D34" s="101" t="s">
        <v>28</v>
      </c>
      <c r="E34" s="102" t="s">
        <v>5</v>
      </c>
      <c r="F34" s="101" t="s">
        <v>104</v>
      </c>
      <c r="G34" s="101" t="s">
        <v>255</v>
      </c>
      <c r="H34" s="101" t="s">
        <v>22</v>
      </c>
      <c r="I34" s="101" t="str">
        <f>'2a.  Simple Form Data Entry'!L80</f>
        <v>Sum of Expenditures Prior to 2014</v>
      </c>
      <c r="J34" s="101">
        <f>'2a.  Simple Form Data Entry'!G19</f>
        <v>2014</v>
      </c>
      <c r="K34" s="102">
        <f>J34+1</f>
        <v>2015</v>
      </c>
      <c r="L34" s="102">
        <f>K34+1</f>
        <v>2016</v>
      </c>
      <c r="M34" s="102">
        <f>L34+1</f>
        <v>2017</v>
      </c>
      <c r="N34" s="103" t="s">
        <v>111</v>
      </c>
      <c r="O34" s="12"/>
    </row>
    <row r="35" spans="1:15" ht="13.5">
      <c r="A35" s="79" t="str">
        <f>IF('2a.  Simple Form Data Entry'!E79="","   ",'2a.  Simple Form Data Entry'!E79)</f>
        <v>Emergency Medical Services</v>
      </c>
      <c r="B35" s="80"/>
      <c r="C35" s="81"/>
      <c r="D35" s="185" t="str">
        <f>IF(A35="   ","   ",IF(A35='2a.  Simple Form Data Entry'!$G$21,'2a.  Simple Form Data Entry'!J$21,IF(A35=#REF!,'2a.  Simple Form Data Entry'!J$22,IF(A35='2a.  Simple Form Data Entry'!$G$23,'2a.  Simple Form Data Entry'!J$23,IF(A35='2a.  Simple Form Data Entry'!$G$24,'2a.  Simple Form Data Entry'!$J$24,IF(A35='2a.  Simple Form Data Entry'!$G$25,'2a.  Simple Form Data Entry'!J$25,IF(A35='2a.  Simple Form Data Entry'!$G$26,'2a.  Simple Form Data Entry'!J$26,"   ")))))))</f>
        <v>A83000</v>
      </c>
      <c r="E35" s="95" t="str">
        <f>IF(A35="   ","   ",IF(A35='2a.  Simple Form Data Entry'!$G$21,'2a.  Simple Form Data Entry'!K$21,IF(A35=#REF!,'2a.  Simple Form Data Entry'!K$22,IF(A35='2a.  Simple Form Data Entry'!$G$23,'2a.  Simple Form Data Entry'!K$23,IF(A35='2a.  Simple Form Data Entry'!$G$24,'2a.  Simple Form Data Entry'!$K$24,IF(A35='2a.  Simple Form Data Entry'!G$25,'2a.  Simple Form Data Entry'!K$25,IF(A35='2a.  Simple Form Data Entry'!G$26,'2a.  Simple Form Data Entry'!K$26,"   ")))))))</f>
        <v>Public Health</v>
      </c>
      <c r="F35" s="185">
        <f>IF(A35="   ","   ",IF(A35='2a.  Simple Form Data Entry'!$G$21,'2a.  Simple Form Data Entry'!L$21,IF(A35=#REF!,'2a.  Simple Form Data Entry'!L$22,IF(A35='2a.  Simple Form Data Entry'!$G$23,'2a.  Simple Form Data Entry'!L$23,IF(A35='2a.  Simple Form Data Entry'!$G$24,'2a.  Simple Form Data Entry'!$L$24,IF(A35='2a.  Simple Form Data Entry'!G$25,'2a.  Simple Form Data Entry'!L$25,IF(A35='2a.  Simple Form Data Entry'!G$26,'2a.  Simple Form Data Entry'!L$26,"   ")))))))</f>
        <v>1190</v>
      </c>
      <c r="G35" s="82" t="str">
        <f>IF('2a.  Simple Form Data Entry'!I79="","   ",'2a.  Simple Form Data Entry'!I79)</f>
        <v>1045509</v>
      </c>
      <c r="H35" s="46"/>
      <c r="I35" s="46"/>
      <c r="J35" s="17"/>
      <c r="K35" s="14"/>
      <c r="L35" s="15"/>
      <c r="M35" s="14"/>
      <c r="N35" s="104"/>
      <c r="O35" s="12"/>
    </row>
    <row r="36" spans="1:15" ht="13.5" customHeight="1">
      <c r="A36" s="16"/>
      <c r="B36" s="50" t="s">
        <v>21</v>
      </c>
      <c r="C36" s="20"/>
      <c r="D36" s="45"/>
      <c r="E36" s="45"/>
      <c r="F36" s="45"/>
      <c r="G36" s="45"/>
      <c r="H36" s="212" t="str">
        <f>IF('2a.  Simple Form Data Entry'!E81="","  ",'2a.  Simple Form Data Entry'!E81)</f>
        <v xml:space="preserve">  </v>
      </c>
      <c r="I36" s="83">
        <f>'2a.  Simple Form Data Entry'!L81</f>
        <v>0</v>
      </c>
      <c r="J36" s="83">
        <f>'2a.  Simple Form Data Entry'!G81</f>
        <v>0</v>
      </c>
      <c r="K36" s="83">
        <f>'2a.  Simple Form Data Entry'!H81</f>
        <v>0</v>
      </c>
      <c r="L36" s="83">
        <f>'2a.  Simple Form Data Entry'!I81</f>
        <v>0</v>
      </c>
      <c r="M36" s="83">
        <f>'2a.  Simple Form Data Entry'!J81</f>
        <v>0</v>
      </c>
      <c r="N36" s="89">
        <f>'2a.  Simple Form Data Entry'!K81</f>
        <v>0</v>
      </c>
      <c r="O36" s="12"/>
    </row>
    <row r="37" spans="1:15" ht="13.5" customHeight="1">
      <c r="A37" s="16"/>
      <c r="B37" s="50" t="s">
        <v>25</v>
      </c>
      <c r="C37" s="20"/>
      <c r="D37" s="45"/>
      <c r="E37" s="45"/>
      <c r="F37" s="45"/>
      <c r="G37" s="45"/>
      <c r="H37" s="212" t="str">
        <f>IF('2a.  Simple Form Data Entry'!E82="","  ",'2a.  Simple Form Data Entry'!E82)</f>
        <v xml:space="preserve">  </v>
      </c>
      <c r="I37" s="83">
        <f>'2a.  Simple Form Data Entry'!L82</f>
        <v>0</v>
      </c>
      <c r="J37" s="83">
        <f>'2a.  Simple Form Data Entry'!G82</f>
        <v>0</v>
      </c>
      <c r="K37" s="83">
        <f>'2a.  Simple Form Data Entry'!H82</f>
        <v>0</v>
      </c>
      <c r="L37" s="83">
        <f>'2a.  Simple Form Data Entry'!I82</f>
        <v>0</v>
      </c>
      <c r="M37" s="83">
        <f>'2a.  Simple Form Data Entry'!J82</f>
        <v>0</v>
      </c>
      <c r="N37" s="89">
        <f>'2a.  Simple Form Data Entry'!K82</f>
        <v>0</v>
      </c>
      <c r="O37" s="12"/>
    </row>
    <row r="38" spans="1:15" ht="13.5" customHeight="1">
      <c r="A38" s="16"/>
      <c r="B38" s="50" t="s">
        <v>52</v>
      </c>
      <c r="C38" s="20"/>
      <c r="D38" s="45"/>
      <c r="E38" s="45"/>
      <c r="F38" s="45"/>
      <c r="G38" s="45"/>
      <c r="H38" s="212" t="str">
        <f>IF('2a.  Simple Form Data Entry'!E83="","  ",'2a.  Simple Form Data Entry'!E83)</f>
        <v xml:space="preserve">  </v>
      </c>
      <c r="I38" s="83">
        <f>'2a.  Simple Form Data Entry'!L83</f>
        <v>0</v>
      </c>
      <c r="J38" s="83">
        <f>'2a.  Simple Form Data Entry'!G83</f>
        <v>23684.53366666667</v>
      </c>
      <c r="K38" s="83">
        <f>'2a.  Simple Form Data Entry'!H83</f>
        <v>140999.2858666667</v>
      </c>
      <c r="L38" s="83">
        <f>'2a.  Simple Form Data Entry'!I83</f>
        <v>144436.08693333334</v>
      </c>
      <c r="M38" s="83">
        <f>'2a.  Simple Form Data Entry'!J83</f>
        <v>148008.5512</v>
      </c>
      <c r="N38" s="89">
        <f>'2a.  Simple Form Data Entry'!K83</f>
        <v>433443.924</v>
      </c>
      <c r="O38" s="12"/>
    </row>
    <row r="39" spans="1:15" ht="13.5" customHeight="1">
      <c r="A39" s="16"/>
      <c r="B39" s="400" t="s">
        <v>54</v>
      </c>
      <c r="C39" s="401"/>
      <c r="D39" s="45"/>
      <c r="E39" s="45"/>
      <c r="F39" s="45"/>
      <c r="G39" s="45"/>
      <c r="H39" s="212" t="str">
        <f>IF('2a.  Simple Form Data Entry'!E84="","  ",'2a.  Simple Form Data Entry'!E84)</f>
        <v xml:space="preserve">  </v>
      </c>
      <c r="I39" s="83">
        <f>'2a.  Simple Form Data Entry'!L84</f>
        <v>0</v>
      </c>
      <c r="J39" s="83">
        <f>'2a.  Simple Form Data Entry'!G84</f>
        <v>0</v>
      </c>
      <c r="K39" s="83">
        <f>'2a.  Simple Form Data Entry'!H84</f>
        <v>0</v>
      </c>
      <c r="L39" s="83">
        <f>'2a.  Simple Form Data Entry'!I84</f>
        <v>0</v>
      </c>
      <c r="M39" s="83">
        <f>'2a.  Simple Form Data Entry'!J84</f>
        <v>0</v>
      </c>
      <c r="N39" s="89">
        <f>'2a.  Simple Form Data Entry'!K84</f>
        <v>0</v>
      </c>
      <c r="O39" s="12"/>
    </row>
    <row r="40" spans="1:15" ht="28.5" customHeight="1">
      <c r="A40" s="16"/>
      <c r="B40" s="402" t="s">
        <v>55</v>
      </c>
      <c r="C40" s="403"/>
      <c r="D40" s="45"/>
      <c r="E40" s="45"/>
      <c r="F40" s="45"/>
      <c r="G40" s="45"/>
      <c r="H40" s="212" t="str">
        <f>IF('2a.  Simple Form Data Entry'!E85="","  ",'2a.  Simple Form Data Entry'!E85)</f>
        <v>County TI CIP project appropriation and lessor project management fee</v>
      </c>
      <c r="I40" s="83">
        <f>'2a.  Simple Form Data Entry'!L85</f>
        <v>0</v>
      </c>
      <c r="J40" s="83">
        <f>'2a.  Simple Form Data Entry'!G85</f>
        <v>775935</v>
      </c>
      <c r="K40" s="83">
        <f>'2a.  Simple Form Data Entry'!H85</f>
        <v>0</v>
      </c>
      <c r="L40" s="83">
        <f>'2a.  Simple Form Data Entry'!I85</f>
        <v>0</v>
      </c>
      <c r="M40" s="83">
        <f>'2a.  Simple Form Data Entry'!J85</f>
        <v>0</v>
      </c>
      <c r="N40" s="89">
        <f>'2a.  Simple Form Data Entry'!K85</f>
        <v>0</v>
      </c>
      <c r="O40" s="12"/>
    </row>
    <row r="41" spans="1:15" ht="13.5" customHeight="1">
      <c r="A41" s="16"/>
      <c r="B41" s="400" t="s">
        <v>56</v>
      </c>
      <c r="C41" s="401"/>
      <c r="D41" s="45"/>
      <c r="E41" s="45"/>
      <c r="F41" s="45"/>
      <c r="G41" s="45"/>
      <c r="H41" s="212" t="str">
        <f>IF('2a.  Simple Form Data Entry'!E86="","  ",'2a.  Simple Form Data Entry'!E86)</f>
        <v xml:space="preserve">  </v>
      </c>
      <c r="I41" s="83">
        <f>'2a.  Simple Form Data Entry'!L86</f>
        <v>0</v>
      </c>
      <c r="J41" s="83">
        <f>'2a.  Simple Form Data Entry'!G86</f>
        <v>0</v>
      </c>
      <c r="K41" s="83">
        <f>'2a.  Simple Form Data Entry'!H86</f>
        <v>0</v>
      </c>
      <c r="L41" s="83">
        <f>'2a.  Simple Form Data Entry'!I86</f>
        <v>0</v>
      </c>
      <c r="M41" s="83">
        <f>'2a.  Simple Form Data Entry'!J86</f>
        <v>0</v>
      </c>
      <c r="N41" s="89">
        <f>'2a.  Simple Form Data Entry'!K86</f>
        <v>0</v>
      </c>
      <c r="O41" s="12"/>
    </row>
    <row r="42" spans="1:15" ht="13.5" customHeight="1">
      <c r="A42" s="16"/>
      <c r="B42" s="404" t="s">
        <v>26</v>
      </c>
      <c r="C42" s="405"/>
      <c r="D42" s="45"/>
      <c r="E42" s="45"/>
      <c r="F42" s="45"/>
      <c r="G42" s="45"/>
      <c r="H42" s="212" t="str">
        <f>IF('2a.  Simple Form Data Entry'!E87="","  ",'2a.  Simple Form Data Entry'!E87)</f>
        <v>2014 savings from existing lease for the period covered by the new lease</v>
      </c>
      <c r="I42" s="83">
        <f>'2a.  Simple Form Data Entry'!L87</f>
        <v>0</v>
      </c>
      <c r="J42" s="83">
        <f>'2a.  Simple Form Data Entry'!G87</f>
        <v>-20652.583333333332</v>
      </c>
      <c r="K42" s="83">
        <f>'2a.  Simple Form Data Entry'!H87</f>
        <v>-74530.72</v>
      </c>
      <c r="L42" s="83">
        <f>'2a.  Simple Form Data Entry'!I87</f>
        <v>-76021.33439999999</v>
      </c>
      <c r="M42" s="83">
        <f>'2a.  Simple Form Data Entry'!J87</f>
        <v>-77541.761088</v>
      </c>
      <c r="N42" s="89">
        <f>'2a.  Simple Form Data Entry'!K87</f>
        <v>-228093.815488</v>
      </c>
      <c r="O42" s="12"/>
    </row>
    <row r="43" spans="1:15" ht="13.5">
      <c r="A43" s="26"/>
      <c r="B43" s="27"/>
      <c r="C43" s="28" t="s">
        <v>12</v>
      </c>
      <c r="D43" s="29"/>
      <c r="E43" s="29"/>
      <c r="F43" s="29"/>
      <c r="G43" s="29"/>
      <c r="H43" s="213"/>
      <c r="I43" s="64">
        <f aca="true" t="shared" si="1" ref="I43:N43">SUM(I36:I42)</f>
        <v>0</v>
      </c>
      <c r="J43" s="64">
        <f t="shared" si="1"/>
        <v>778966.9503333333</v>
      </c>
      <c r="K43" s="64">
        <f t="shared" si="1"/>
        <v>66468.5658666667</v>
      </c>
      <c r="L43" s="64">
        <f t="shared" si="1"/>
        <v>68414.75253333335</v>
      </c>
      <c r="M43" s="64">
        <f t="shared" si="1"/>
        <v>70466.79011199999</v>
      </c>
      <c r="N43" s="65">
        <f t="shared" si="1"/>
        <v>205350.108512</v>
      </c>
      <c r="O43" s="12"/>
    </row>
    <row r="44" spans="1:15" ht="3" customHeight="1">
      <c r="A44" s="16"/>
      <c r="B44" s="18"/>
      <c r="C44" s="22"/>
      <c r="D44" s="23"/>
      <c r="E44" s="23"/>
      <c r="F44" s="23"/>
      <c r="G44" s="23"/>
      <c r="H44" s="208"/>
      <c r="I44" s="47"/>
      <c r="J44" s="24"/>
      <c r="K44" s="24"/>
      <c r="L44" s="24"/>
      <c r="M44" s="24"/>
      <c r="N44" s="25"/>
      <c r="O44" s="12"/>
    </row>
    <row r="45" spans="1:15" ht="13.5">
      <c r="A45" s="79" t="str">
        <f>IF('2a.  Simple Form Data Entry'!E90="","   ",'2a.  Simple Form Data Entry'!E90)</f>
        <v>Building Repair and Replacement CIP Fund</v>
      </c>
      <c r="B45" s="80"/>
      <c r="C45" s="81"/>
      <c r="D45" s="185" t="str">
        <f>'2a.  Simple Form Data Entry'!J22</f>
        <v>CIP</v>
      </c>
      <c r="E45" s="185" t="str">
        <f>'2a.  Simple Form Data Entry'!K22</f>
        <v>CIP</v>
      </c>
      <c r="F45" s="185">
        <f>'2a.  Simple Form Data Entry'!L22</f>
        <v>3951</v>
      </c>
      <c r="G45" s="82">
        <v>1116485</v>
      </c>
      <c r="H45" s="210"/>
      <c r="I45" s="48"/>
      <c r="J45" s="38"/>
      <c r="K45" s="38"/>
      <c r="L45" s="38"/>
      <c r="M45" s="38"/>
      <c r="N45" s="39"/>
      <c r="O45" s="12"/>
    </row>
    <row r="46" spans="1:15" ht="13.5" customHeight="1">
      <c r="A46" s="19"/>
      <c r="B46" s="50" t="s">
        <v>21</v>
      </c>
      <c r="C46" s="20"/>
      <c r="D46" s="45"/>
      <c r="E46" s="45"/>
      <c r="F46" s="45"/>
      <c r="G46" s="45"/>
      <c r="H46" s="212" t="str">
        <f>IF('2a.  Simple Form Data Entry'!E92="","  ",'2a.  Simple Form Data Entry'!E92)</f>
        <v xml:space="preserve">  </v>
      </c>
      <c r="I46" s="87">
        <f>'2a.  Simple Form Data Entry'!L92</f>
        <v>0</v>
      </c>
      <c r="J46" s="87">
        <f>'2a.  Simple Form Data Entry'!G92</f>
        <v>0</v>
      </c>
      <c r="K46" s="87">
        <f>'2a.  Simple Form Data Entry'!H92</f>
        <v>0</v>
      </c>
      <c r="L46" s="87">
        <f>'2a.  Simple Form Data Entry'!I92</f>
        <v>0</v>
      </c>
      <c r="M46" s="87">
        <f>'2a.  Simple Form Data Entry'!J92</f>
        <v>0</v>
      </c>
      <c r="N46" s="89">
        <f>'2a.  Simple Form Data Entry'!K92</f>
        <v>0</v>
      </c>
      <c r="O46" s="12"/>
    </row>
    <row r="47" spans="1:15" ht="13.5" customHeight="1">
      <c r="A47" s="19"/>
      <c r="B47" s="50" t="s">
        <v>25</v>
      </c>
      <c r="C47" s="20"/>
      <c r="D47" s="45"/>
      <c r="E47" s="45"/>
      <c r="F47" s="45"/>
      <c r="G47" s="45"/>
      <c r="H47" s="212" t="str">
        <f>IF('2a.  Simple Form Data Entry'!E93="","  ",'2a.  Simple Form Data Entry'!E93)</f>
        <v xml:space="preserve">  </v>
      </c>
      <c r="I47" s="87">
        <f>'2a.  Simple Form Data Entry'!L93</f>
        <v>0</v>
      </c>
      <c r="J47" s="87">
        <f>'2a.  Simple Form Data Entry'!G93</f>
        <v>28583</v>
      </c>
      <c r="K47" s="87">
        <f>'2a.  Simple Form Data Entry'!H93</f>
        <v>0</v>
      </c>
      <c r="L47" s="87">
        <f>'2a.  Simple Form Data Entry'!I93</f>
        <v>0</v>
      </c>
      <c r="M47" s="87">
        <f>'2a.  Simple Form Data Entry'!J93</f>
        <v>0</v>
      </c>
      <c r="N47" s="89">
        <f>'2a.  Simple Form Data Entry'!K93</f>
        <v>0</v>
      </c>
      <c r="O47" s="12"/>
    </row>
    <row r="48" spans="1:15" ht="13.5" customHeight="1">
      <c r="A48" s="19"/>
      <c r="B48" s="50" t="s">
        <v>52</v>
      </c>
      <c r="C48" s="20"/>
      <c r="D48" s="45"/>
      <c r="E48" s="45"/>
      <c r="F48" s="45"/>
      <c r="G48" s="45"/>
      <c r="H48" s="212" t="str">
        <f>IF('2a.  Simple Form Data Entry'!E94="","  ",'2a.  Simple Form Data Entry'!E94)</f>
        <v xml:space="preserve">  </v>
      </c>
      <c r="I48" s="87">
        <f>'2a.  Simple Form Data Entry'!L94</f>
        <v>0</v>
      </c>
      <c r="J48" s="87">
        <f>'2a.  Simple Form Data Entry'!G94</f>
        <v>0</v>
      </c>
      <c r="K48" s="87">
        <f>'2a.  Simple Form Data Entry'!H94</f>
        <v>0</v>
      </c>
      <c r="L48" s="87">
        <f>'2a.  Simple Form Data Entry'!I94</f>
        <v>0</v>
      </c>
      <c r="M48" s="87">
        <f>'2a.  Simple Form Data Entry'!J94</f>
        <v>0</v>
      </c>
      <c r="N48" s="89">
        <f>'2a.  Simple Form Data Entry'!K94</f>
        <v>0</v>
      </c>
      <c r="O48" s="12"/>
    </row>
    <row r="49" spans="1:15" ht="13.5" customHeight="1">
      <c r="A49" s="19"/>
      <c r="B49" s="400" t="s">
        <v>54</v>
      </c>
      <c r="C49" s="401"/>
      <c r="D49" s="45"/>
      <c r="E49" s="45"/>
      <c r="F49" s="45"/>
      <c r="G49" s="45"/>
      <c r="H49" s="212" t="str">
        <f>IF('2a.  Simple Form Data Entry'!E95="","  ",'2a.  Simple Form Data Entry'!E95)</f>
        <v xml:space="preserve">  </v>
      </c>
      <c r="I49" s="87">
        <f>'2a.  Simple Form Data Entry'!L95</f>
        <v>0</v>
      </c>
      <c r="J49" s="87">
        <f>'2a.  Simple Form Data Entry'!G95</f>
        <v>0</v>
      </c>
      <c r="K49" s="87">
        <f>'2a.  Simple Form Data Entry'!H95</f>
        <v>0</v>
      </c>
      <c r="L49" s="87">
        <f>'2a.  Simple Form Data Entry'!I95</f>
        <v>0</v>
      </c>
      <c r="M49" s="87">
        <f>'2a.  Simple Form Data Entry'!J95</f>
        <v>0</v>
      </c>
      <c r="N49" s="89">
        <f>'2a.  Simple Form Data Entry'!K95</f>
        <v>0</v>
      </c>
      <c r="O49" s="12"/>
    </row>
    <row r="50" spans="1:15" ht="13.5" customHeight="1">
      <c r="A50" s="19"/>
      <c r="B50" s="402" t="s">
        <v>55</v>
      </c>
      <c r="C50" s="403"/>
      <c r="D50" s="45"/>
      <c r="E50" s="45"/>
      <c r="F50" s="45"/>
      <c r="G50" s="45"/>
      <c r="H50" s="212" t="str">
        <f>IF('2a.  Simple Form Data Entry'!E96="","  ",'2a.  Simple Form Data Entry'!E96)</f>
        <v xml:space="preserve">  </v>
      </c>
      <c r="I50" s="87">
        <f>'2a.  Simple Form Data Entry'!L96</f>
        <v>0</v>
      </c>
      <c r="J50" s="87">
        <f>'2a.  Simple Form Data Entry'!G96</f>
        <v>722352</v>
      </c>
      <c r="K50" s="87">
        <f>'2a.  Simple Form Data Entry'!H96</f>
        <v>0</v>
      </c>
      <c r="L50" s="87">
        <f>'2a.  Simple Form Data Entry'!I96</f>
        <v>0</v>
      </c>
      <c r="M50" s="87">
        <f>'2a.  Simple Form Data Entry'!J96</f>
        <v>0</v>
      </c>
      <c r="N50" s="89">
        <f>'2a.  Simple Form Data Entry'!K96</f>
        <v>0</v>
      </c>
      <c r="O50" s="12"/>
    </row>
    <row r="51" spans="1:15" ht="13.5" customHeight="1">
      <c r="A51" s="19"/>
      <c r="B51" s="400" t="s">
        <v>56</v>
      </c>
      <c r="C51" s="401"/>
      <c r="D51" s="45"/>
      <c r="E51" s="45"/>
      <c r="F51" s="45"/>
      <c r="G51" s="45"/>
      <c r="H51" s="212" t="str">
        <f>IF('2a.  Simple Form Data Entry'!E97="","  ",'2a.  Simple Form Data Entry'!E97)</f>
        <v xml:space="preserve">  </v>
      </c>
      <c r="I51" s="87">
        <f>'2a.  Simple Form Data Entry'!L97</f>
        <v>0</v>
      </c>
      <c r="J51" s="87">
        <f>'2a.  Simple Form Data Entry'!G97</f>
        <v>0</v>
      </c>
      <c r="K51" s="87">
        <f>'2a.  Simple Form Data Entry'!H97</f>
        <v>0</v>
      </c>
      <c r="L51" s="87">
        <f>'2a.  Simple Form Data Entry'!I97</f>
        <v>0</v>
      </c>
      <c r="M51" s="87">
        <f>'2a.  Simple Form Data Entry'!J97</f>
        <v>0</v>
      </c>
      <c r="N51" s="89">
        <f>'2a.  Simple Form Data Entry'!K97</f>
        <v>0</v>
      </c>
      <c r="O51" s="12"/>
    </row>
    <row r="52" spans="1:15" ht="13.5" customHeight="1">
      <c r="A52" s="19"/>
      <c r="B52" s="404" t="s">
        <v>26</v>
      </c>
      <c r="C52" s="405"/>
      <c r="D52" s="45"/>
      <c r="E52" s="45"/>
      <c r="F52" s="45"/>
      <c r="G52" s="45"/>
      <c r="H52" s="212" t="str">
        <f>IF('2a.  Simple Form Data Entry'!E98="","  ",'2a.  Simple Form Data Entry'!E98)</f>
        <v xml:space="preserve">  </v>
      </c>
      <c r="I52" s="87">
        <f>'2a.  Simple Form Data Entry'!L98</f>
        <v>0</v>
      </c>
      <c r="J52" s="87">
        <f>'2a.  Simple Form Data Entry'!G98</f>
        <v>0</v>
      </c>
      <c r="K52" s="87">
        <f>'2a.  Simple Form Data Entry'!H98</f>
        <v>0</v>
      </c>
      <c r="L52" s="87">
        <f>'2a.  Simple Form Data Entry'!I98</f>
        <v>0</v>
      </c>
      <c r="M52" s="87">
        <f>'2a.  Simple Form Data Entry'!J98</f>
        <v>0</v>
      </c>
      <c r="N52" s="89">
        <f>'2a.  Simple Form Data Entry'!K98</f>
        <v>0</v>
      </c>
      <c r="O52" s="12"/>
    </row>
    <row r="53" spans="1:15" ht="13.5">
      <c r="A53" s="26"/>
      <c r="B53" s="27"/>
      <c r="C53" s="28" t="s">
        <v>12</v>
      </c>
      <c r="D53" s="29"/>
      <c r="E53" s="29"/>
      <c r="F53" s="29"/>
      <c r="G53" s="29"/>
      <c r="H53" s="213"/>
      <c r="I53" s="64">
        <f aca="true" t="shared" si="2" ref="I53:N53">SUM(I46:I52)</f>
        <v>0</v>
      </c>
      <c r="J53" s="64">
        <f t="shared" si="2"/>
        <v>750935</v>
      </c>
      <c r="K53" s="64">
        <f t="shared" si="2"/>
        <v>0</v>
      </c>
      <c r="L53" s="64">
        <f t="shared" si="2"/>
        <v>0</v>
      </c>
      <c r="M53" s="64">
        <f t="shared" si="2"/>
        <v>0</v>
      </c>
      <c r="N53" s="65">
        <f t="shared" si="2"/>
        <v>0</v>
      </c>
      <c r="O53" s="12"/>
    </row>
    <row r="54" spans="1:15" ht="3" customHeight="1" hidden="1">
      <c r="A54" s="16"/>
      <c r="B54" s="18"/>
      <c r="C54" s="13"/>
      <c r="D54" s="23"/>
      <c r="E54" s="23"/>
      <c r="F54" s="23"/>
      <c r="G54" s="23"/>
      <c r="H54" s="214"/>
      <c r="I54" s="60"/>
      <c r="J54" s="61"/>
      <c r="K54" s="61"/>
      <c r="L54" s="62"/>
      <c r="M54" s="61"/>
      <c r="N54" s="63"/>
      <c r="O54" s="12"/>
    </row>
    <row r="55" spans="1:15" ht="13.5" hidden="1">
      <c r="A55" s="79" t="str">
        <f>IF('2a.  Simple Form Data Entry'!E101="","   ",'2a.  Simple Form Data Entry'!E101)</f>
        <v xml:space="preserve">   </v>
      </c>
      <c r="B55" s="80"/>
      <c r="C55" s="81"/>
      <c r="D55" s="185" t="str">
        <f>IF(A55="   ","   ",IF(A55='2a.  Simple Form Data Entry'!$G$21,'2a.  Simple Form Data Entry'!J$21,IF(A55=#REF!,'2a.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95" t="str">
        <f>IF(A55="   ","   ",IF(A55='2a.  Simple Form Data Entry'!$G$21,'2a.  Simple Form Data Entry'!K$21,IF(A55=#REF!,'2a.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85" t="str">
        <f>IF(A55="   ","   ",IF(A55='2a.  Simple Form Data Entry'!$G$21,'2a.  Simple Form Data Entry'!L$21,IF(A55=#REF!,'2a.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82" t="str">
        <f>IF('2a.  Simple Form Data Entry'!I101="","   ",'2a.  Simple Form Data Entry'!I101)</f>
        <v xml:space="preserve"> </v>
      </c>
      <c r="H55" s="210"/>
      <c r="I55" s="48"/>
      <c r="J55" s="38"/>
      <c r="K55" s="38"/>
      <c r="L55" s="38"/>
      <c r="M55" s="38"/>
      <c r="N55" s="39"/>
      <c r="O55" s="12"/>
    </row>
    <row r="56" spans="1:15" ht="13.5" customHeight="1" hidden="1">
      <c r="A56" s="19"/>
      <c r="B56" s="50" t="s">
        <v>21</v>
      </c>
      <c r="C56" s="20"/>
      <c r="D56" s="45"/>
      <c r="E56" s="45"/>
      <c r="F56" s="45"/>
      <c r="G56" s="45"/>
      <c r="H56" s="212" t="str">
        <f>IF('2a.  Simple Form Data Entry'!E103="","  ",'2a.  Simple Form Data Entry'!E103)</f>
        <v xml:space="preserve">  </v>
      </c>
      <c r="I56" s="87">
        <f>'2a.  Simple Form Data Entry'!L103</f>
        <v>0</v>
      </c>
      <c r="J56" s="87">
        <f>'2a.  Simple Form Data Entry'!G103</f>
        <v>0</v>
      </c>
      <c r="K56" s="87">
        <f>'2a.  Simple Form Data Entry'!H103</f>
        <v>0</v>
      </c>
      <c r="L56" s="87">
        <f>'2a.  Simple Form Data Entry'!I103</f>
        <v>0</v>
      </c>
      <c r="M56" s="87">
        <f>'2a.  Simple Form Data Entry'!J103</f>
        <v>0</v>
      </c>
      <c r="N56" s="89">
        <f>'2a.  Simple Form Data Entry'!K103</f>
        <v>0</v>
      </c>
      <c r="O56" s="12"/>
    </row>
    <row r="57" spans="1:15" ht="13.5" customHeight="1" hidden="1">
      <c r="A57" s="19"/>
      <c r="B57" s="50" t="s">
        <v>25</v>
      </c>
      <c r="C57" s="20"/>
      <c r="D57" s="45"/>
      <c r="E57" s="45"/>
      <c r="F57" s="45"/>
      <c r="G57" s="45"/>
      <c r="H57" s="212" t="str">
        <f>IF('2a.  Simple Form Data Entry'!E104="","  ",'2a.  Simple Form Data Entry'!E104)</f>
        <v xml:space="preserve">  </v>
      </c>
      <c r="I57" s="87">
        <f>'2a.  Simple Form Data Entry'!L104</f>
        <v>0</v>
      </c>
      <c r="J57" s="87">
        <f>'2a.  Simple Form Data Entry'!G104</f>
        <v>0</v>
      </c>
      <c r="K57" s="87">
        <f>'2a.  Simple Form Data Entry'!H104</f>
        <v>0</v>
      </c>
      <c r="L57" s="87">
        <f>'2a.  Simple Form Data Entry'!I104</f>
        <v>0</v>
      </c>
      <c r="M57" s="87">
        <f>'2a.  Simple Form Data Entry'!J104</f>
        <v>0</v>
      </c>
      <c r="N57" s="89">
        <f>'2a.  Simple Form Data Entry'!K104</f>
        <v>0</v>
      </c>
      <c r="O57" s="12"/>
    </row>
    <row r="58" spans="1:15" ht="13.5" customHeight="1" hidden="1">
      <c r="A58" s="19"/>
      <c r="B58" s="50" t="s">
        <v>52</v>
      </c>
      <c r="C58" s="20"/>
      <c r="D58" s="45"/>
      <c r="E58" s="45"/>
      <c r="F58" s="45"/>
      <c r="G58" s="45"/>
      <c r="H58" s="212" t="str">
        <f>IF('2a.  Simple Form Data Entry'!E105="","  ",'2a.  Simple Form Data Entry'!E105)</f>
        <v xml:space="preserve">  </v>
      </c>
      <c r="I58" s="87">
        <f>'2a.  Simple Form Data Entry'!L105</f>
        <v>0</v>
      </c>
      <c r="J58" s="87">
        <f>'2a.  Simple Form Data Entry'!G105</f>
        <v>0</v>
      </c>
      <c r="K58" s="87">
        <f>'2a.  Simple Form Data Entry'!H105</f>
        <v>0</v>
      </c>
      <c r="L58" s="87">
        <f>'2a.  Simple Form Data Entry'!I105</f>
        <v>0</v>
      </c>
      <c r="M58" s="87">
        <f>'2a.  Simple Form Data Entry'!J105</f>
        <v>0</v>
      </c>
      <c r="N58" s="89">
        <f>'2a.  Simple Form Data Entry'!K105</f>
        <v>0</v>
      </c>
      <c r="O58" s="12"/>
    </row>
    <row r="59" spans="1:15" ht="13.5" customHeight="1" hidden="1">
      <c r="A59" s="19"/>
      <c r="B59" s="400" t="s">
        <v>54</v>
      </c>
      <c r="C59" s="401"/>
      <c r="D59" s="45"/>
      <c r="E59" s="45"/>
      <c r="F59" s="45"/>
      <c r="G59" s="45"/>
      <c r="H59" s="212" t="str">
        <f>IF('2a.  Simple Form Data Entry'!E106="","  ",'2a.  Simple Form Data Entry'!E106)</f>
        <v xml:space="preserve">  </v>
      </c>
      <c r="I59" s="87">
        <f>'2a.  Simple Form Data Entry'!L106</f>
        <v>0</v>
      </c>
      <c r="J59" s="87">
        <f>'2a.  Simple Form Data Entry'!G106</f>
        <v>0</v>
      </c>
      <c r="K59" s="87">
        <f>'2a.  Simple Form Data Entry'!H106</f>
        <v>0</v>
      </c>
      <c r="L59" s="87">
        <f>'2a.  Simple Form Data Entry'!I106</f>
        <v>0</v>
      </c>
      <c r="M59" s="87">
        <f>'2a.  Simple Form Data Entry'!J106</f>
        <v>0</v>
      </c>
      <c r="N59" s="89">
        <f>'2a.  Simple Form Data Entry'!K106</f>
        <v>0</v>
      </c>
      <c r="O59" s="12"/>
    </row>
    <row r="60" spans="1:15" ht="13.5" customHeight="1" hidden="1">
      <c r="A60" s="19"/>
      <c r="B60" s="402" t="s">
        <v>55</v>
      </c>
      <c r="C60" s="403"/>
      <c r="D60" s="45"/>
      <c r="E60" s="45"/>
      <c r="F60" s="45"/>
      <c r="G60" s="45"/>
      <c r="H60" s="212" t="str">
        <f>IF('2a.  Simple Form Data Entry'!E107="","  ",'2a.  Simple Form Data Entry'!E107)</f>
        <v xml:space="preserve">  </v>
      </c>
      <c r="I60" s="87">
        <f>'2a.  Simple Form Data Entry'!L107</f>
        <v>0</v>
      </c>
      <c r="J60" s="87">
        <f>'2a.  Simple Form Data Entry'!G107</f>
        <v>0</v>
      </c>
      <c r="K60" s="87">
        <f>'2a.  Simple Form Data Entry'!H107</f>
        <v>0</v>
      </c>
      <c r="L60" s="87">
        <f>'2a.  Simple Form Data Entry'!I107</f>
        <v>0</v>
      </c>
      <c r="M60" s="87">
        <f>'2a.  Simple Form Data Entry'!J107</f>
        <v>0</v>
      </c>
      <c r="N60" s="89">
        <f>'2a.  Simple Form Data Entry'!K107</f>
        <v>0</v>
      </c>
      <c r="O60" s="12"/>
    </row>
    <row r="61" spans="1:15" ht="13.5" customHeight="1" hidden="1">
      <c r="A61" s="19"/>
      <c r="B61" s="400" t="s">
        <v>56</v>
      </c>
      <c r="C61" s="401"/>
      <c r="D61" s="45"/>
      <c r="E61" s="45"/>
      <c r="F61" s="45"/>
      <c r="G61" s="45"/>
      <c r="H61" s="212" t="str">
        <f>IF('2a.  Simple Form Data Entry'!E108="","  ",'2a.  Simple Form Data Entry'!E108)</f>
        <v xml:space="preserve">  </v>
      </c>
      <c r="I61" s="87">
        <f>'2a.  Simple Form Data Entry'!L108</f>
        <v>0</v>
      </c>
      <c r="J61" s="87">
        <f>'2a.  Simple Form Data Entry'!G108</f>
        <v>0</v>
      </c>
      <c r="K61" s="87">
        <f>'2a.  Simple Form Data Entry'!H108</f>
        <v>0</v>
      </c>
      <c r="L61" s="87">
        <f>'2a.  Simple Form Data Entry'!I108</f>
        <v>0</v>
      </c>
      <c r="M61" s="87">
        <f>'2a.  Simple Form Data Entry'!J108</f>
        <v>0</v>
      </c>
      <c r="N61" s="89">
        <f>'2a.  Simple Form Data Entry'!K108</f>
        <v>0</v>
      </c>
      <c r="O61" s="12"/>
    </row>
    <row r="62" spans="1:15" ht="13.5" customHeight="1" hidden="1">
      <c r="A62" s="19"/>
      <c r="B62" s="404" t="s">
        <v>26</v>
      </c>
      <c r="C62" s="405"/>
      <c r="D62" s="45"/>
      <c r="E62" s="45"/>
      <c r="F62" s="45"/>
      <c r="G62" s="45"/>
      <c r="H62" s="212" t="str">
        <f>IF('2a.  Simple Form Data Entry'!E109="","  ",'2a.  Simple Form Data Entry'!E109)</f>
        <v xml:space="preserve">  </v>
      </c>
      <c r="I62" s="87">
        <f>'2a.  Simple Form Data Entry'!L109</f>
        <v>0</v>
      </c>
      <c r="J62" s="87">
        <f>'2a.  Simple Form Data Entry'!G109</f>
        <v>0</v>
      </c>
      <c r="K62" s="87">
        <f>'2a.  Simple Form Data Entry'!H109</f>
        <v>0</v>
      </c>
      <c r="L62" s="87">
        <f>'2a.  Simple Form Data Entry'!I109</f>
        <v>0</v>
      </c>
      <c r="M62" s="87">
        <f>'2a.  Simple Form Data Entry'!J109</f>
        <v>0</v>
      </c>
      <c r="N62" s="89">
        <f>'2a.  Simple Form Data Entry'!K109</f>
        <v>0</v>
      </c>
      <c r="O62" s="12"/>
    </row>
    <row r="63" spans="1:15" ht="13.5" hidden="1">
      <c r="A63" s="26"/>
      <c r="B63" s="27"/>
      <c r="C63" s="28" t="s">
        <v>12</v>
      </c>
      <c r="D63" s="29"/>
      <c r="E63" s="29"/>
      <c r="F63" s="29"/>
      <c r="G63" s="29"/>
      <c r="H63" s="213"/>
      <c r="I63" s="64">
        <f aca="true" t="shared" si="3" ref="I63:N63">SUM(I56:I62)</f>
        <v>0</v>
      </c>
      <c r="J63" s="64">
        <f t="shared" si="3"/>
        <v>0</v>
      </c>
      <c r="K63" s="64">
        <f t="shared" si="3"/>
        <v>0</v>
      </c>
      <c r="L63" s="64">
        <f t="shared" si="3"/>
        <v>0</v>
      </c>
      <c r="M63" s="64">
        <f t="shared" si="3"/>
        <v>0</v>
      </c>
      <c r="N63" s="65">
        <f t="shared" si="3"/>
        <v>0</v>
      </c>
      <c r="O63" s="12"/>
    </row>
    <row r="64" spans="1:15" ht="3" customHeight="1" hidden="1">
      <c r="A64" s="58"/>
      <c r="B64" s="59"/>
      <c r="C64" s="2"/>
      <c r="D64" s="23"/>
      <c r="E64" s="23"/>
      <c r="F64" s="23"/>
      <c r="G64" s="23"/>
      <c r="H64" s="214"/>
      <c r="I64" s="60"/>
      <c r="J64" s="61"/>
      <c r="K64" s="61"/>
      <c r="L64" s="62"/>
      <c r="M64" s="61"/>
      <c r="N64" s="63"/>
      <c r="O64" s="12"/>
    </row>
    <row r="65" spans="1:15" ht="13.5" hidden="1">
      <c r="A65" s="84" t="str">
        <f>IF('2a.  Simple Form Data Entry'!E112="","   ",'2a.  Simple Form Data Entry'!E112)</f>
        <v xml:space="preserve">   </v>
      </c>
      <c r="B65" s="85"/>
      <c r="C65" s="86"/>
      <c r="D65" s="185" t="str">
        <f>IF(A65="   ","   ",IF(A65='2a.  Simple Form Data Entry'!$G$21,'2a.  Simple Form Data Entry'!J$21,IF(A65=#REF!,'2a.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95" t="str">
        <f>IF(A65="   ","   ",IF(A65='2a.  Simple Form Data Entry'!$G$21,'2a.  Simple Form Data Entry'!K$21,IF(A65=#REF!,'2a.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85" t="str">
        <f>IF(A65="   ","   ",IF(A65='2a.  Simple Form Data Entry'!$G$21,'2a.  Simple Form Data Entry'!L$21,IF(A65=#REF!,'2a.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82" t="str">
        <f>IF('2a.  Simple Form Data Entry'!I112="","   ",'2a.  Simple Form Data Entry'!I112)</f>
        <v xml:space="preserve"> </v>
      </c>
      <c r="H65" s="210"/>
      <c r="I65" s="48"/>
      <c r="J65" s="38"/>
      <c r="K65" s="38"/>
      <c r="L65" s="38"/>
      <c r="M65" s="38"/>
      <c r="N65" s="39"/>
      <c r="O65" s="12"/>
    </row>
    <row r="66" spans="1:15" ht="13.5" customHeight="1" hidden="1">
      <c r="A66" s="19"/>
      <c r="B66" s="50" t="s">
        <v>21</v>
      </c>
      <c r="C66" s="20"/>
      <c r="D66" s="45"/>
      <c r="E66" s="45"/>
      <c r="F66" s="45"/>
      <c r="G66" s="45"/>
      <c r="H66" s="212" t="str">
        <f>IF('2a.  Simple Form Data Entry'!E114="","  ",'2a.  Simple Form Data Entry'!E114)</f>
        <v xml:space="preserve">  </v>
      </c>
      <c r="I66" s="87">
        <f>'2a.  Simple Form Data Entry'!L114</f>
        <v>0</v>
      </c>
      <c r="J66" s="87">
        <f>'2a.  Simple Form Data Entry'!G114</f>
        <v>0</v>
      </c>
      <c r="K66" s="87">
        <f>'2a.  Simple Form Data Entry'!H114</f>
        <v>0</v>
      </c>
      <c r="L66" s="87">
        <f>'2a.  Simple Form Data Entry'!I114</f>
        <v>0</v>
      </c>
      <c r="M66" s="87">
        <f>'2a.  Simple Form Data Entry'!J114</f>
        <v>0</v>
      </c>
      <c r="N66" s="89">
        <f>'2a.  Simple Form Data Entry'!K114</f>
        <v>0</v>
      </c>
      <c r="O66" s="12"/>
    </row>
    <row r="67" spans="1:15" ht="13.5" customHeight="1" hidden="1">
      <c r="A67" s="19"/>
      <c r="B67" s="50" t="s">
        <v>25</v>
      </c>
      <c r="C67" s="20"/>
      <c r="D67" s="45"/>
      <c r="E67" s="45"/>
      <c r="F67" s="45"/>
      <c r="G67" s="45"/>
      <c r="H67" s="212" t="str">
        <f>IF('2a.  Simple Form Data Entry'!E115="","  ",'2a.  Simple Form Data Entry'!E115)</f>
        <v xml:space="preserve">  </v>
      </c>
      <c r="I67" s="87">
        <f>'2a.  Simple Form Data Entry'!L115</f>
        <v>0</v>
      </c>
      <c r="J67" s="87">
        <f>'2a.  Simple Form Data Entry'!G115</f>
        <v>0</v>
      </c>
      <c r="K67" s="87">
        <f>'2a.  Simple Form Data Entry'!H115</f>
        <v>0</v>
      </c>
      <c r="L67" s="87">
        <f>'2a.  Simple Form Data Entry'!I115</f>
        <v>0</v>
      </c>
      <c r="M67" s="87">
        <f>'2a.  Simple Form Data Entry'!J115</f>
        <v>0</v>
      </c>
      <c r="N67" s="89">
        <f>'2a.  Simple Form Data Entry'!K115</f>
        <v>0</v>
      </c>
      <c r="O67" s="12"/>
    </row>
    <row r="68" spans="1:15" ht="13.5" customHeight="1" hidden="1">
      <c r="A68" s="19"/>
      <c r="B68" s="50" t="s">
        <v>52</v>
      </c>
      <c r="C68" s="20"/>
      <c r="D68" s="45"/>
      <c r="E68" s="45"/>
      <c r="F68" s="45"/>
      <c r="G68" s="45"/>
      <c r="H68" s="212" t="str">
        <f>IF('2a.  Simple Form Data Entry'!E116="","  ",'2a.  Simple Form Data Entry'!E116)</f>
        <v xml:space="preserve">  </v>
      </c>
      <c r="I68" s="87">
        <f>'2a.  Simple Form Data Entry'!L116</f>
        <v>0</v>
      </c>
      <c r="J68" s="87">
        <f>'2a.  Simple Form Data Entry'!G116</f>
        <v>0</v>
      </c>
      <c r="K68" s="87">
        <f>'2a.  Simple Form Data Entry'!H116</f>
        <v>0</v>
      </c>
      <c r="L68" s="87">
        <f>'2a.  Simple Form Data Entry'!I116</f>
        <v>0</v>
      </c>
      <c r="M68" s="87">
        <f>'2a.  Simple Form Data Entry'!J116</f>
        <v>0</v>
      </c>
      <c r="N68" s="89">
        <f>'2a.  Simple Form Data Entry'!K116</f>
        <v>0</v>
      </c>
      <c r="O68" s="12"/>
    </row>
    <row r="69" spans="1:15" ht="13.5" customHeight="1" hidden="1">
      <c r="A69" s="19"/>
      <c r="B69" s="400" t="s">
        <v>54</v>
      </c>
      <c r="C69" s="401"/>
      <c r="D69" s="45"/>
      <c r="E69" s="45"/>
      <c r="F69" s="45"/>
      <c r="G69" s="45"/>
      <c r="H69" s="212" t="str">
        <f>IF('2a.  Simple Form Data Entry'!E117="","  ",'2a.  Simple Form Data Entry'!E117)</f>
        <v xml:space="preserve">  </v>
      </c>
      <c r="I69" s="87">
        <f>'2a.  Simple Form Data Entry'!L117</f>
        <v>0</v>
      </c>
      <c r="J69" s="87">
        <f>'2a.  Simple Form Data Entry'!G117</f>
        <v>0</v>
      </c>
      <c r="K69" s="87">
        <f>'2a.  Simple Form Data Entry'!H117</f>
        <v>0</v>
      </c>
      <c r="L69" s="87">
        <f>'2a.  Simple Form Data Entry'!I117</f>
        <v>0</v>
      </c>
      <c r="M69" s="87">
        <f>'2a.  Simple Form Data Entry'!J117</f>
        <v>0</v>
      </c>
      <c r="N69" s="89">
        <f>'2a.  Simple Form Data Entry'!K117</f>
        <v>0</v>
      </c>
      <c r="O69" s="12"/>
    </row>
    <row r="70" spans="1:15" ht="13.5" customHeight="1" hidden="1">
      <c r="A70" s="19"/>
      <c r="B70" s="402" t="s">
        <v>55</v>
      </c>
      <c r="C70" s="403"/>
      <c r="D70" s="45"/>
      <c r="E70" s="45"/>
      <c r="F70" s="45"/>
      <c r="G70" s="45"/>
      <c r="H70" s="212" t="str">
        <f>IF('2a.  Simple Form Data Entry'!E118="","  ",'2a.  Simple Form Data Entry'!E118)</f>
        <v xml:space="preserve">  </v>
      </c>
      <c r="I70" s="87">
        <f>'2a.  Simple Form Data Entry'!L118</f>
        <v>0</v>
      </c>
      <c r="J70" s="87">
        <f>'2a.  Simple Form Data Entry'!G118</f>
        <v>0</v>
      </c>
      <c r="K70" s="87">
        <f>'2a.  Simple Form Data Entry'!H118</f>
        <v>0</v>
      </c>
      <c r="L70" s="87">
        <f>'2a.  Simple Form Data Entry'!I118</f>
        <v>0</v>
      </c>
      <c r="M70" s="87">
        <f>'2a.  Simple Form Data Entry'!J118</f>
        <v>0</v>
      </c>
      <c r="N70" s="89">
        <f>'2a.  Simple Form Data Entry'!K118</f>
        <v>0</v>
      </c>
      <c r="O70" s="12"/>
    </row>
    <row r="71" spans="1:15" ht="13.5" customHeight="1" hidden="1">
      <c r="A71" s="19"/>
      <c r="B71" s="400" t="s">
        <v>56</v>
      </c>
      <c r="C71" s="401"/>
      <c r="D71" s="45"/>
      <c r="E71" s="45"/>
      <c r="F71" s="45"/>
      <c r="G71" s="45"/>
      <c r="H71" s="212" t="str">
        <f>IF('2a.  Simple Form Data Entry'!E119="","  ",'2a.  Simple Form Data Entry'!E119)</f>
        <v xml:space="preserve">  </v>
      </c>
      <c r="I71" s="87">
        <f>'2a.  Simple Form Data Entry'!L119</f>
        <v>0</v>
      </c>
      <c r="J71" s="87">
        <f>'2a.  Simple Form Data Entry'!G119</f>
        <v>0</v>
      </c>
      <c r="K71" s="87">
        <f>'2a.  Simple Form Data Entry'!H119</f>
        <v>0</v>
      </c>
      <c r="L71" s="87">
        <f>'2a.  Simple Form Data Entry'!I119</f>
        <v>0</v>
      </c>
      <c r="M71" s="87">
        <f>'2a.  Simple Form Data Entry'!J119</f>
        <v>0</v>
      </c>
      <c r="N71" s="89">
        <f>'2a.  Simple Form Data Entry'!K119</f>
        <v>0</v>
      </c>
      <c r="O71" s="12"/>
    </row>
    <row r="72" spans="1:15" ht="13.5" customHeight="1" hidden="1">
      <c r="A72" s="19"/>
      <c r="B72" s="404" t="s">
        <v>26</v>
      </c>
      <c r="C72" s="405"/>
      <c r="D72" s="45"/>
      <c r="E72" s="45"/>
      <c r="F72" s="45"/>
      <c r="G72" s="45"/>
      <c r="H72" s="212" t="str">
        <f>IF('2a.  Simple Form Data Entry'!E120="","  ",'2a.  Simple Form Data Entry'!E120)</f>
        <v xml:space="preserve">  </v>
      </c>
      <c r="I72" s="87">
        <f>'2a.  Simple Form Data Entry'!L120</f>
        <v>0</v>
      </c>
      <c r="J72" s="87">
        <f>'2a.  Simple Form Data Entry'!G120</f>
        <v>0</v>
      </c>
      <c r="K72" s="87">
        <f>'2a.  Simple Form Data Entry'!H120</f>
        <v>0</v>
      </c>
      <c r="L72" s="87">
        <f>'2a.  Simple Form Data Entry'!I120</f>
        <v>0</v>
      </c>
      <c r="M72" s="87">
        <f>'2a.  Simple Form Data Entry'!J120</f>
        <v>0</v>
      </c>
      <c r="N72" s="89">
        <f>'2a.  Simple Form Data Entry'!K120</f>
        <v>0</v>
      </c>
      <c r="O72" s="12"/>
    </row>
    <row r="73" spans="1:15" ht="13.5" hidden="1">
      <c r="A73" s="26"/>
      <c r="B73" s="27"/>
      <c r="C73" s="28" t="s">
        <v>12</v>
      </c>
      <c r="D73" s="29"/>
      <c r="E73" s="29"/>
      <c r="F73" s="29"/>
      <c r="G73" s="29"/>
      <c r="H73" s="213"/>
      <c r="I73" s="64">
        <f aca="true" t="shared" si="4" ref="I73:N73">SUM(I66:I72)</f>
        <v>0</v>
      </c>
      <c r="J73" s="64">
        <f t="shared" si="4"/>
        <v>0</v>
      </c>
      <c r="K73" s="64">
        <f t="shared" si="4"/>
        <v>0</v>
      </c>
      <c r="L73" s="64">
        <f t="shared" si="4"/>
        <v>0</v>
      </c>
      <c r="M73" s="64">
        <f t="shared" si="4"/>
        <v>0</v>
      </c>
      <c r="N73" s="65">
        <f t="shared" si="4"/>
        <v>0</v>
      </c>
      <c r="O73" s="12"/>
    </row>
    <row r="74" spans="1:15" ht="3" customHeight="1" hidden="1">
      <c r="A74" s="58"/>
      <c r="B74" s="59"/>
      <c r="C74" s="2"/>
      <c r="D74" s="23"/>
      <c r="E74" s="23"/>
      <c r="F74" s="23"/>
      <c r="G74" s="23"/>
      <c r="H74" s="214"/>
      <c r="I74" s="60"/>
      <c r="J74" s="61"/>
      <c r="K74" s="61"/>
      <c r="L74" s="62"/>
      <c r="M74" s="61"/>
      <c r="N74" s="63"/>
      <c r="O74" s="12"/>
    </row>
    <row r="75" spans="1:15" ht="13.5" hidden="1">
      <c r="A75" s="84" t="str">
        <f>IF('2a.  Simple Form Data Entry'!E123="","   ",'2a.  Simple Form Data Entry'!E123)</f>
        <v xml:space="preserve">   </v>
      </c>
      <c r="B75" s="85"/>
      <c r="C75" s="86"/>
      <c r="D75" s="185" t="str">
        <f>IF(A75="   ","   ",IF(A75='2a.  Simple Form Data Entry'!$G$21,'2a.  Simple Form Data Entry'!J$21,IF(A75=#REF!,'2a.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95" t="str">
        <f>IF(A75="   ","   ",IF(A75='2a.  Simple Form Data Entry'!$G$21,'2a.  Simple Form Data Entry'!K$21,IF(A75=#REF!,'2a.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85" t="str">
        <f>IF(A75="   ","   ",IF(A75='2a.  Simple Form Data Entry'!$G$21,'2a.  Simple Form Data Entry'!L$21,IF(A75=#REF!,'2a.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82" t="str">
        <f>IF('2a.  Simple Form Data Entry'!I123="","   ",'2a.  Simple Form Data Entry'!I123)</f>
        <v xml:space="preserve"> </v>
      </c>
      <c r="H75" s="210"/>
      <c r="I75" s="48"/>
      <c r="J75" s="38"/>
      <c r="K75" s="38"/>
      <c r="L75" s="38"/>
      <c r="M75" s="38"/>
      <c r="N75" s="39"/>
      <c r="O75" s="12"/>
    </row>
    <row r="76" spans="1:15" ht="13.5" hidden="1">
      <c r="A76" s="19"/>
      <c r="B76" s="50" t="s">
        <v>21</v>
      </c>
      <c r="C76" s="20"/>
      <c r="D76" s="45"/>
      <c r="E76" s="45"/>
      <c r="F76" s="45"/>
      <c r="G76" s="45"/>
      <c r="H76" s="212" t="str">
        <f>IF('2a.  Simple Form Data Entry'!E125="","  ",'2a.  Simple Form Data Entry'!E125)</f>
        <v xml:space="preserve">  </v>
      </c>
      <c r="I76" s="87">
        <f>'2a.  Simple Form Data Entry'!L125</f>
        <v>0</v>
      </c>
      <c r="J76" s="87">
        <f>'2a.  Simple Form Data Entry'!G125</f>
        <v>0</v>
      </c>
      <c r="K76" s="87">
        <f>'2a.  Simple Form Data Entry'!H125</f>
        <v>0</v>
      </c>
      <c r="L76" s="87">
        <f>'2a.  Simple Form Data Entry'!I125</f>
        <v>0</v>
      </c>
      <c r="M76" s="87">
        <f>'2a.  Simple Form Data Entry'!J125</f>
        <v>0</v>
      </c>
      <c r="N76" s="112">
        <f>'2a.  Simple Form Data Entry'!K125</f>
        <v>0</v>
      </c>
      <c r="O76" s="12"/>
    </row>
    <row r="77" spans="1:15" ht="13.5" hidden="1">
      <c r="A77" s="19"/>
      <c r="B77" s="50" t="s">
        <v>25</v>
      </c>
      <c r="C77" s="20"/>
      <c r="D77" s="45"/>
      <c r="E77" s="45"/>
      <c r="F77" s="45"/>
      <c r="G77" s="45"/>
      <c r="H77" s="212" t="str">
        <f>IF('2a.  Simple Form Data Entry'!E126="","  ",'2a.  Simple Form Data Entry'!E126)</f>
        <v xml:space="preserve">  </v>
      </c>
      <c r="I77" s="87">
        <f>'2a.  Simple Form Data Entry'!L126</f>
        <v>0</v>
      </c>
      <c r="J77" s="87">
        <f>'2a.  Simple Form Data Entry'!G126</f>
        <v>0</v>
      </c>
      <c r="K77" s="87">
        <f>'2a.  Simple Form Data Entry'!H126</f>
        <v>0</v>
      </c>
      <c r="L77" s="87">
        <f>'2a.  Simple Form Data Entry'!I126</f>
        <v>0</v>
      </c>
      <c r="M77" s="87">
        <f>'2a.  Simple Form Data Entry'!J126</f>
        <v>0</v>
      </c>
      <c r="N77" s="112">
        <f>'2a.  Simple Form Data Entry'!K126</f>
        <v>0</v>
      </c>
      <c r="O77" s="12"/>
    </row>
    <row r="78" spans="1:15" ht="13.5" hidden="1">
      <c r="A78" s="19"/>
      <c r="B78" s="50" t="s">
        <v>52</v>
      </c>
      <c r="C78" s="20"/>
      <c r="D78" s="45"/>
      <c r="E78" s="45"/>
      <c r="F78" s="45"/>
      <c r="G78" s="45"/>
      <c r="H78" s="212" t="str">
        <f>IF('2a.  Simple Form Data Entry'!E127="","  ",'2a.  Simple Form Data Entry'!E127)</f>
        <v xml:space="preserve">  </v>
      </c>
      <c r="I78" s="87">
        <f>'2a.  Simple Form Data Entry'!L127</f>
        <v>0</v>
      </c>
      <c r="J78" s="87">
        <f>'2a.  Simple Form Data Entry'!G127</f>
        <v>0</v>
      </c>
      <c r="K78" s="87">
        <f>'2a.  Simple Form Data Entry'!H127</f>
        <v>0</v>
      </c>
      <c r="L78" s="87">
        <f>'2a.  Simple Form Data Entry'!I127</f>
        <v>0</v>
      </c>
      <c r="M78" s="87">
        <f>'2a.  Simple Form Data Entry'!J127</f>
        <v>0</v>
      </c>
      <c r="N78" s="112">
        <f>'2a.  Simple Form Data Entry'!K127</f>
        <v>0</v>
      </c>
      <c r="O78" s="12"/>
    </row>
    <row r="79" spans="1:15" ht="13.5" hidden="1">
      <c r="A79" s="19"/>
      <c r="B79" s="400" t="s">
        <v>54</v>
      </c>
      <c r="C79" s="401"/>
      <c r="D79" s="45"/>
      <c r="E79" s="45"/>
      <c r="F79" s="45"/>
      <c r="G79" s="45"/>
      <c r="H79" s="212" t="str">
        <f>IF('2a.  Simple Form Data Entry'!E128="","  ",'2a.  Simple Form Data Entry'!E128)</f>
        <v xml:space="preserve">  </v>
      </c>
      <c r="I79" s="87">
        <f>'2a.  Simple Form Data Entry'!L128</f>
        <v>0</v>
      </c>
      <c r="J79" s="87">
        <f>'2a.  Simple Form Data Entry'!G128</f>
        <v>0</v>
      </c>
      <c r="K79" s="87">
        <f>'2a.  Simple Form Data Entry'!H128</f>
        <v>0</v>
      </c>
      <c r="L79" s="87">
        <f>'2a.  Simple Form Data Entry'!I128</f>
        <v>0</v>
      </c>
      <c r="M79" s="87">
        <f>'2a.  Simple Form Data Entry'!J128</f>
        <v>0</v>
      </c>
      <c r="N79" s="112">
        <f>'2a.  Simple Form Data Entry'!K128</f>
        <v>0</v>
      </c>
      <c r="O79" s="12"/>
    </row>
    <row r="80" spans="1:15" ht="13.5" hidden="1">
      <c r="A80" s="19"/>
      <c r="B80" s="402" t="s">
        <v>55</v>
      </c>
      <c r="C80" s="403"/>
      <c r="D80" s="45"/>
      <c r="E80" s="45"/>
      <c r="F80" s="45"/>
      <c r="G80" s="45"/>
      <c r="H80" s="212" t="str">
        <f>IF('2a.  Simple Form Data Entry'!E129="","  ",'2a.  Simple Form Data Entry'!E129)</f>
        <v xml:space="preserve">  </v>
      </c>
      <c r="I80" s="87">
        <f>'2a.  Simple Form Data Entry'!L129</f>
        <v>0</v>
      </c>
      <c r="J80" s="87">
        <f>'2a.  Simple Form Data Entry'!G129</f>
        <v>0</v>
      </c>
      <c r="K80" s="87">
        <f>'2a.  Simple Form Data Entry'!H129</f>
        <v>0</v>
      </c>
      <c r="L80" s="87">
        <f>'2a.  Simple Form Data Entry'!I129</f>
        <v>0</v>
      </c>
      <c r="M80" s="87">
        <f>'2a.  Simple Form Data Entry'!J129</f>
        <v>0</v>
      </c>
      <c r="N80" s="112">
        <f>'2a.  Simple Form Data Entry'!K129</f>
        <v>0</v>
      </c>
      <c r="O80" s="12"/>
    </row>
    <row r="81" spans="1:15" ht="13.5" hidden="1">
      <c r="A81" s="19"/>
      <c r="B81" s="400" t="s">
        <v>56</v>
      </c>
      <c r="C81" s="401"/>
      <c r="D81" s="45"/>
      <c r="E81" s="45"/>
      <c r="F81" s="45"/>
      <c r="G81" s="45"/>
      <c r="H81" s="212" t="str">
        <f>IF('2a.  Simple Form Data Entry'!E130="","  ",'2a.  Simple Form Data Entry'!E130)</f>
        <v xml:space="preserve">  </v>
      </c>
      <c r="I81" s="87">
        <f>'2a.  Simple Form Data Entry'!L130</f>
        <v>0</v>
      </c>
      <c r="J81" s="87">
        <f>'2a.  Simple Form Data Entry'!G130</f>
        <v>0</v>
      </c>
      <c r="K81" s="87">
        <f>'2a.  Simple Form Data Entry'!H130</f>
        <v>0</v>
      </c>
      <c r="L81" s="87">
        <f>'2a.  Simple Form Data Entry'!I130</f>
        <v>0</v>
      </c>
      <c r="M81" s="87">
        <f>'2a.  Simple Form Data Entry'!J130</f>
        <v>0</v>
      </c>
      <c r="N81" s="112">
        <f>'2a.  Simple Form Data Entry'!K130</f>
        <v>0</v>
      </c>
      <c r="O81" s="12"/>
    </row>
    <row r="82" spans="1:15" ht="13.5" hidden="1">
      <c r="A82" s="19"/>
      <c r="B82" s="404" t="s">
        <v>26</v>
      </c>
      <c r="C82" s="405"/>
      <c r="D82" s="45"/>
      <c r="E82" s="45"/>
      <c r="F82" s="45"/>
      <c r="G82" s="45"/>
      <c r="H82" s="212" t="str">
        <f>IF('2a.  Simple Form Data Entry'!E131="","  ",'2a.  Simple Form Data Entry'!E131)</f>
        <v xml:space="preserve">  </v>
      </c>
      <c r="I82" s="87">
        <f>'2a.  Simple Form Data Entry'!L131</f>
        <v>0</v>
      </c>
      <c r="J82" s="87">
        <f>'2a.  Simple Form Data Entry'!G131</f>
        <v>0</v>
      </c>
      <c r="K82" s="87">
        <f>'2a.  Simple Form Data Entry'!H131</f>
        <v>0</v>
      </c>
      <c r="L82" s="87">
        <f>'2a.  Simple Form Data Entry'!I131</f>
        <v>0</v>
      </c>
      <c r="M82" s="87">
        <f>'2a.  Simple Form Data Entry'!J131</f>
        <v>0</v>
      </c>
      <c r="N82" s="112">
        <f>'2a.  Simple Form Data Entry'!K131</f>
        <v>0</v>
      </c>
      <c r="O82" s="12"/>
    </row>
    <row r="83" spans="1:15" ht="13.5" hidden="1">
      <c r="A83" s="26"/>
      <c r="B83" s="27"/>
      <c r="C83" s="28" t="s">
        <v>12</v>
      </c>
      <c r="D83" s="29"/>
      <c r="E83" s="29"/>
      <c r="F83" s="29"/>
      <c r="G83" s="29"/>
      <c r="H83" s="213"/>
      <c r="I83" s="64">
        <f aca="true" t="shared" si="5" ref="I83:N83">SUM(I76:I82)</f>
        <v>0</v>
      </c>
      <c r="J83" s="64">
        <f t="shared" si="5"/>
        <v>0</v>
      </c>
      <c r="K83" s="64">
        <f t="shared" si="5"/>
        <v>0</v>
      </c>
      <c r="L83" s="64">
        <f t="shared" si="5"/>
        <v>0</v>
      </c>
      <c r="M83" s="64">
        <f t="shared" si="5"/>
        <v>0</v>
      </c>
      <c r="N83" s="65">
        <f t="shared" si="5"/>
        <v>0</v>
      </c>
      <c r="O83" s="12"/>
    </row>
    <row r="84" spans="1:15" ht="3" customHeight="1" hidden="1">
      <c r="A84" s="58"/>
      <c r="B84" s="59"/>
      <c r="C84" s="2"/>
      <c r="D84" s="23"/>
      <c r="E84" s="23"/>
      <c r="F84" s="23"/>
      <c r="G84" s="23"/>
      <c r="H84" s="214"/>
      <c r="I84" s="60"/>
      <c r="J84" s="61"/>
      <c r="K84" s="61"/>
      <c r="L84" s="62"/>
      <c r="M84" s="61"/>
      <c r="N84" s="63"/>
      <c r="O84" s="12"/>
    </row>
    <row r="85" spans="1:15" ht="13.5" hidden="1">
      <c r="A85" s="84" t="str">
        <f>IF('2a.  Simple Form Data Entry'!E134="","   ",'2a.  Simple Form Data Entry'!E134)</f>
        <v xml:space="preserve">   </v>
      </c>
      <c r="B85" s="85"/>
      <c r="C85" s="86"/>
      <c r="D85" s="185" t="str">
        <f>IF(A85="   ","   ",IF(A85='2a.  Simple Form Data Entry'!$G$21,'2a.  Simple Form Data Entry'!J$21,IF(A85=#REF!,'2a.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95" t="str">
        <f>IF(A85="   ","   ",IF(A85='2a.  Simple Form Data Entry'!$G$21,'2a.  Simple Form Data Entry'!K$21,IF(A85=#REF!,'2a.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85" t="str">
        <f>IF(A85="   ","   ",IF(A85='2a.  Simple Form Data Entry'!$G$21,'2a.  Simple Form Data Entry'!L$21,IF(A85=#REF!,'2a.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82" t="str">
        <f>IF('2a.  Simple Form Data Entry'!I134="","   ",'2a.  Simple Form Data Entry'!I134)</f>
        <v xml:space="preserve"> </v>
      </c>
      <c r="H85" s="210"/>
      <c r="I85" s="48"/>
      <c r="J85" s="38"/>
      <c r="K85" s="38"/>
      <c r="L85" s="38"/>
      <c r="M85" s="38"/>
      <c r="N85" s="39"/>
      <c r="O85" s="12"/>
    </row>
    <row r="86" spans="1:15" ht="13.5" hidden="1">
      <c r="A86" s="19"/>
      <c r="B86" s="50" t="s">
        <v>21</v>
      </c>
      <c r="C86" s="20"/>
      <c r="D86" s="45"/>
      <c r="E86" s="45"/>
      <c r="F86" s="45"/>
      <c r="G86" s="45"/>
      <c r="H86" s="212" t="str">
        <f>IF('2a.  Simple Form Data Entry'!E136="","  ",'2a.  Simple Form Data Entry'!E136)</f>
        <v xml:space="preserve">  </v>
      </c>
      <c r="I86" s="87">
        <f>'2a.  Simple Form Data Entry'!L136</f>
        <v>0</v>
      </c>
      <c r="J86" s="87">
        <f>'2a.  Simple Form Data Entry'!G136</f>
        <v>0</v>
      </c>
      <c r="K86" s="87">
        <f>'2a.  Simple Form Data Entry'!H136</f>
        <v>0</v>
      </c>
      <c r="L86" s="87">
        <f>'2a.  Simple Form Data Entry'!I136</f>
        <v>0</v>
      </c>
      <c r="M86" s="87">
        <f>'2a.  Simple Form Data Entry'!J136</f>
        <v>0</v>
      </c>
      <c r="N86" s="112">
        <f>'2a.  Simple Form Data Entry'!K136</f>
        <v>0</v>
      </c>
      <c r="O86" s="12"/>
    </row>
    <row r="87" spans="1:15" ht="13.5" hidden="1">
      <c r="A87" s="19"/>
      <c r="B87" s="50" t="s">
        <v>25</v>
      </c>
      <c r="C87" s="20"/>
      <c r="D87" s="45"/>
      <c r="E87" s="45"/>
      <c r="F87" s="45"/>
      <c r="G87" s="45"/>
      <c r="H87" s="212" t="str">
        <f>IF('2a.  Simple Form Data Entry'!E137="","  ",'2a.  Simple Form Data Entry'!E137)</f>
        <v xml:space="preserve">  </v>
      </c>
      <c r="I87" s="87">
        <f>'2a.  Simple Form Data Entry'!L137</f>
        <v>0</v>
      </c>
      <c r="J87" s="87">
        <f>'2a.  Simple Form Data Entry'!G137</f>
        <v>0</v>
      </c>
      <c r="K87" s="87">
        <f>'2a.  Simple Form Data Entry'!H137</f>
        <v>0</v>
      </c>
      <c r="L87" s="87">
        <f>'2a.  Simple Form Data Entry'!I137</f>
        <v>0</v>
      </c>
      <c r="M87" s="87">
        <f>'2a.  Simple Form Data Entry'!J137</f>
        <v>0</v>
      </c>
      <c r="N87" s="112">
        <f>'2a.  Simple Form Data Entry'!K137</f>
        <v>0</v>
      </c>
      <c r="O87" s="12"/>
    </row>
    <row r="88" spans="1:15" ht="13.5" hidden="1">
      <c r="A88" s="19"/>
      <c r="B88" s="50" t="s">
        <v>52</v>
      </c>
      <c r="C88" s="20"/>
      <c r="D88" s="45"/>
      <c r="E88" s="45"/>
      <c r="F88" s="45"/>
      <c r="G88" s="45"/>
      <c r="H88" s="212" t="str">
        <f>IF('2a.  Simple Form Data Entry'!E138="","  ",'2a.  Simple Form Data Entry'!E138)</f>
        <v xml:space="preserve">  </v>
      </c>
      <c r="I88" s="87">
        <f>'2a.  Simple Form Data Entry'!L138</f>
        <v>0</v>
      </c>
      <c r="J88" s="87">
        <f>'2a.  Simple Form Data Entry'!G138</f>
        <v>0</v>
      </c>
      <c r="K88" s="87">
        <f>'2a.  Simple Form Data Entry'!H138</f>
        <v>0</v>
      </c>
      <c r="L88" s="87">
        <f>'2a.  Simple Form Data Entry'!I138</f>
        <v>0</v>
      </c>
      <c r="M88" s="87">
        <f>'2a.  Simple Form Data Entry'!J138</f>
        <v>0</v>
      </c>
      <c r="N88" s="112">
        <f>'2a.  Simple Form Data Entry'!K138</f>
        <v>0</v>
      </c>
      <c r="O88" s="12"/>
    </row>
    <row r="89" spans="1:15" ht="13.5" hidden="1">
      <c r="A89" s="19"/>
      <c r="B89" s="400" t="s">
        <v>54</v>
      </c>
      <c r="C89" s="401"/>
      <c r="D89" s="45"/>
      <c r="E89" s="45"/>
      <c r="F89" s="45"/>
      <c r="G89" s="45"/>
      <c r="H89" s="212" t="str">
        <f>IF('2a.  Simple Form Data Entry'!E139="","  ",'2a.  Simple Form Data Entry'!E139)</f>
        <v xml:space="preserve">  </v>
      </c>
      <c r="I89" s="87">
        <f>'2a.  Simple Form Data Entry'!L139</f>
        <v>0</v>
      </c>
      <c r="J89" s="87">
        <f>'2a.  Simple Form Data Entry'!G139</f>
        <v>0</v>
      </c>
      <c r="K89" s="87">
        <f>'2a.  Simple Form Data Entry'!H139</f>
        <v>0</v>
      </c>
      <c r="L89" s="87">
        <f>'2a.  Simple Form Data Entry'!I139</f>
        <v>0</v>
      </c>
      <c r="M89" s="87">
        <f>'2a.  Simple Form Data Entry'!J139</f>
        <v>0</v>
      </c>
      <c r="N89" s="112">
        <f>'2a.  Simple Form Data Entry'!K139</f>
        <v>0</v>
      </c>
      <c r="O89" s="12"/>
    </row>
    <row r="90" spans="1:15" ht="13.5" hidden="1">
      <c r="A90" s="19"/>
      <c r="B90" s="402" t="s">
        <v>55</v>
      </c>
      <c r="C90" s="403"/>
      <c r="D90" s="45"/>
      <c r="E90" s="45"/>
      <c r="F90" s="45"/>
      <c r="G90" s="45"/>
      <c r="H90" s="212" t="str">
        <f>IF('2a.  Simple Form Data Entry'!E140="","  ",'2a.  Simple Form Data Entry'!E140)</f>
        <v xml:space="preserve">  </v>
      </c>
      <c r="I90" s="87">
        <f>'2a.  Simple Form Data Entry'!L140</f>
        <v>0</v>
      </c>
      <c r="J90" s="87">
        <f>'2a.  Simple Form Data Entry'!G140</f>
        <v>0</v>
      </c>
      <c r="K90" s="87">
        <f>'2a.  Simple Form Data Entry'!H140</f>
        <v>0</v>
      </c>
      <c r="L90" s="87">
        <f>'2a.  Simple Form Data Entry'!I140</f>
        <v>0</v>
      </c>
      <c r="M90" s="87">
        <f>'2a.  Simple Form Data Entry'!J140</f>
        <v>0</v>
      </c>
      <c r="N90" s="112">
        <f>'2a.  Simple Form Data Entry'!K140</f>
        <v>0</v>
      </c>
      <c r="O90" s="12"/>
    </row>
    <row r="91" spans="1:15" ht="13.5" hidden="1">
      <c r="A91" s="19"/>
      <c r="B91" s="400" t="s">
        <v>56</v>
      </c>
      <c r="C91" s="401"/>
      <c r="D91" s="45"/>
      <c r="E91" s="45"/>
      <c r="F91" s="45"/>
      <c r="G91" s="45"/>
      <c r="H91" s="212" t="str">
        <f>IF('2a.  Simple Form Data Entry'!E141="","  ",'2a.  Simple Form Data Entry'!E141)</f>
        <v xml:space="preserve">  </v>
      </c>
      <c r="I91" s="87">
        <f>'2a.  Simple Form Data Entry'!L141</f>
        <v>0</v>
      </c>
      <c r="J91" s="87">
        <f>'2a.  Simple Form Data Entry'!G141</f>
        <v>0</v>
      </c>
      <c r="K91" s="87">
        <f>'2a.  Simple Form Data Entry'!H141</f>
        <v>0</v>
      </c>
      <c r="L91" s="87">
        <f>'2a.  Simple Form Data Entry'!I141</f>
        <v>0</v>
      </c>
      <c r="M91" s="87">
        <f>'2a.  Simple Form Data Entry'!J141</f>
        <v>0</v>
      </c>
      <c r="N91" s="112">
        <f>'2a.  Simple Form Data Entry'!K141</f>
        <v>0</v>
      </c>
      <c r="O91" s="12"/>
    </row>
    <row r="92" spans="1:15" ht="13.5" hidden="1">
      <c r="A92" s="19"/>
      <c r="B92" s="404" t="s">
        <v>26</v>
      </c>
      <c r="C92" s="405"/>
      <c r="D92" s="45"/>
      <c r="E92" s="45"/>
      <c r="F92" s="45"/>
      <c r="G92" s="45"/>
      <c r="H92" s="215" t="str">
        <f>IF('2a.  Simple Form Data Entry'!E142="","  ",'2a.  Simple Form Data Entry'!E142)</f>
        <v xml:space="preserve">  </v>
      </c>
      <c r="I92" s="87">
        <f>'2a.  Simple Form Data Entry'!L142</f>
        <v>0</v>
      </c>
      <c r="J92" s="87">
        <f>'2a.  Simple Form Data Entry'!G142</f>
        <v>0</v>
      </c>
      <c r="K92" s="87">
        <f>'2a.  Simple Form Data Entry'!H142</f>
        <v>0</v>
      </c>
      <c r="L92" s="87">
        <f>'2a.  Simple Form Data Entry'!I142</f>
        <v>0</v>
      </c>
      <c r="M92" s="87">
        <f>'2a.  Simple Form Data Entry'!J142</f>
        <v>0</v>
      </c>
      <c r="N92" s="112">
        <f>'2a.  Simple Form Data Entry'!K142</f>
        <v>0</v>
      </c>
      <c r="O92" s="12"/>
    </row>
    <row r="93" spans="1:15" ht="12.75" customHeight="1" hidden="1">
      <c r="A93" s="26"/>
      <c r="B93" s="27"/>
      <c r="C93" s="28" t="s">
        <v>12</v>
      </c>
      <c r="D93" s="29"/>
      <c r="E93" s="29"/>
      <c r="F93" s="29"/>
      <c r="G93" s="29"/>
      <c r="H93" s="216"/>
      <c r="I93" s="64">
        <f aca="true" t="shared" si="6" ref="I93:N93">SUM(I86:I92)</f>
        <v>0</v>
      </c>
      <c r="J93" s="64">
        <f t="shared" si="6"/>
        <v>0</v>
      </c>
      <c r="K93" s="64">
        <f t="shared" si="6"/>
        <v>0</v>
      </c>
      <c r="L93" s="64">
        <f t="shared" si="6"/>
        <v>0</v>
      </c>
      <c r="M93" s="64">
        <f t="shared" si="6"/>
        <v>0</v>
      </c>
      <c r="N93" s="65">
        <f t="shared" si="6"/>
        <v>0</v>
      </c>
      <c r="O93" s="12"/>
    </row>
    <row r="94" spans="1:14" ht="3" customHeight="1">
      <c r="A94" s="30"/>
      <c r="B94" s="2"/>
      <c r="C94" s="2"/>
      <c r="D94" s="31"/>
      <c r="E94" s="31"/>
      <c r="F94" s="31"/>
      <c r="G94" s="32"/>
      <c r="H94" s="217"/>
      <c r="I94" s="33"/>
      <c r="J94" s="34"/>
      <c r="K94" s="34"/>
      <c r="L94" s="35"/>
      <c r="M94" s="34"/>
      <c r="N94" s="36"/>
    </row>
    <row r="95" spans="1:15" ht="14.25" thickBot="1">
      <c r="A95" s="6"/>
      <c r="B95" s="7"/>
      <c r="C95" s="303" t="s">
        <v>6</v>
      </c>
      <c r="D95" s="8"/>
      <c r="E95" s="8"/>
      <c r="F95" s="8"/>
      <c r="G95" s="21"/>
      <c r="H95" s="218"/>
      <c r="I95" s="57">
        <f aca="true" t="shared" si="7" ref="I95:N95">I73+I63+I53+I43+I83+I93</f>
        <v>0</v>
      </c>
      <c r="J95" s="57">
        <f t="shared" si="7"/>
        <v>1529901.9503333333</v>
      </c>
      <c r="K95" s="57">
        <f t="shared" si="7"/>
        <v>66468.5658666667</v>
      </c>
      <c r="L95" s="57">
        <f t="shared" si="7"/>
        <v>68414.75253333335</v>
      </c>
      <c r="M95" s="57">
        <f t="shared" si="7"/>
        <v>70466.79011199999</v>
      </c>
      <c r="N95" s="66">
        <f t="shared" si="7"/>
        <v>205350.108512</v>
      </c>
      <c r="O95" s="5"/>
    </row>
    <row r="96" spans="1:15" ht="3" customHeight="1" thickBot="1">
      <c r="A96" s="2"/>
      <c r="B96" s="2"/>
      <c r="C96" s="2"/>
      <c r="D96" s="2"/>
      <c r="E96" s="2"/>
      <c r="F96" s="2"/>
      <c r="G96" s="41"/>
      <c r="H96" s="41"/>
      <c r="I96" s="41"/>
      <c r="J96" s="42"/>
      <c r="K96" s="42"/>
      <c r="L96" s="42"/>
      <c r="M96" s="42"/>
      <c r="N96" s="5"/>
      <c r="O96" s="5"/>
    </row>
    <row r="97" spans="1:15" ht="22.5" customHeight="1" thickBot="1" thickTop="1">
      <c r="A97" s="434" t="s">
        <v>15</v>
      </c>
      <c r="B97" s="434"/>
      <c r="C97" s="434"/>
      <c r="D97" s="434"/>
      <c r="E97" s="434"/>
      <c r="F97" s="434"/>
      <c r="G97" s="434"/>
      <c r="H97" s="434"/>
      <c r="I97" s="434"/>
      <c r="J97" s="434"/>
      <c r="K97" s="434"/>
      <c r="L97" s="434"/>
      <c r="M97" s="434"/>
      <c r="N97" s="434"/>
      <c r="O97" s="5"/>
    </row>
    <row r="98" spans="1:15" ht="3" customHeight="1" thickTop="1">
      <c r="A98" s="2"/>
      <c r="B98" s="2"/>
      <c r="C98" s="2"/>
      <c r="D98" s="2"/>
      <c r="E98" s="2"/>
      <c r="F98" s="2"/>
      <c r="G98" s="41"/>
      <c r="H98" s="41"/>
      <c r="I98" s="41"/>
      <c r="J98" s="42"/>
      <c r="K98" s="42"/>
      <c r="L98" s="42"/>
      <c r="M98" s="42"/>
      <c r="N98" s="5"/>
      <c r="O98" s="5"/>
    </row>
    <row r="99" spans="1:15" ht="15.75">
      <c r="A99" s="37" t="s">
        <v>124</v>
      </c>
      <c r="B99" s="2"/>
      <c r="C99" s="2"/>
      <c r="D99" s="2"/>
      <c r="E99" s="2"/>
      <c r="F99" s="2"/>
      <c r="G99" s="41"/>
      <c r="H99" s="41"/>
      <c r="I99" s="41"/>
      <c r="J99" s="42"/>
      <c r="K99" s="42"/>
      <c r="L99" s="42"/>
      <c r="M99" s="42"/>
      <c r="N99" s="42"/>
      <c r="O99" s="42"/>
    </row>
    <row r="100" spans="1:15" ht="3" customHeight="1" thickBot="1">
      <c r="A100" s="2"/>
      <c r="B100" s="2"/>
      <c r="C100" s="2"/>
      <c r="D100" s="2"/>
      <c r="E100" s="2"/>
      <c r="F100" s="2"/>
      <c r="G100" s="41"/>
      <c r="H100" s="41"/>
      <c r="I100" s="41"/>
      <c r="J100" s="42"/>
      <c r="K100" s="42"/>
      <c r="L100" s="42"/>
      <c r="M100" s="42"/>
      <c r="N100" s="42"/>
      <c r="O100" s="42"/>
    </row>
    <row r="101" spans="1:15" ht="15" customHeight="1">
      <c r="A101" s="446" t="s">
        <v>18</v>
      </c>
      <c r="B101" s="447"/>
      <c r="C101" s="448"/>
      <c r="D101" s="406" t="s">
        <v>19</v>
      </c>
      <c r="E101" s="406" t="s">
        <v>5</v>
      </c>
      <c r="F101" s="452" t="s">
        <v>104</v>
      </c>
      <c r="G101" s="406" t="s">
        <v>11</v>
      </c>
      <c r="H101" s="408" t="s">
        <v>23</v>
      </c>
      <c r="I101" s="202">
        <f>'2a.  Simple Form Data Entry'!I154</f>
        <v>2013</v>
      </c>
      <c r="J101" s="200">
        <f>'2a.  Simple Form Data Entry'!G19</f>
        <v>2014</v>
      </c>
      <c r="K101" s="298" t="str">
        <f>'2a.  Simple Form Data Entry'!H154</f>
        <v>NA</v>
      </c>
      <c r="L101" s="454" t="s">
        <v>128</v>
      </c>
      <c r="M101" s="455"/>
      <c r="N101" s="42"/>
      <c r="O101" s="42"/>
    </row>
    <row r="102" spans="1:15" ht="27.75" thickBot="1">
      <c r="A102" s="449"/>
      <c r="B102" s="450"/>
      <c r="C102" s="451"/>
      <c r="D102" s="407"/>
      <c r="E102" s="407"/>
      <c r="F102" s="453"/>
      <c r="G102" s="407"/>
      <c r="H102" s="409"/>
      <c r="I102" s="193" t="str">
        <f>'2a.  Simple Form Data Entry'!I155</f>
        <v>Allocation Change</v>
      </c>
      <c r="J102" s="201" t="s">
        <v>24</v>
      </c>
      <c r="K102" s="299" t="str">
        <f>'2a.  Simple Form Data Entry'!H155</f>
        <v xml:space="preserve"> </v>
      </c>
      <c r="L102" s="456" t="s">
        <v>129</v>
      </c>
      <c r="M102" s="457"/>
      <c r="N102" s="42"/>
      <c r="O102" s="42"/>
    </row>
    <row r="103" spans="1:15" ht="47.25" customHeight="1">
      <c r="A103" s="105" t="str">
        <f>IF('2a.  Simple Form Data Entry'!C156="","   ",'2a.  Simple Form Data Entry'!C156)</f>
        <v>Building Repair and Replacement CIP Fund</v>
      </c>
      <c r="B103" s="81"/>
      <c r="C103" s="81"/>
      <c r="D103" s="185" t="str">
        <f>D45</f>
        <v>CIP</v>
      </c>
      <c r="E103" s="95" t="str">
        <f>E45</f>
        <v>CIP</v>
      </c>
      <c r="F103" s="185">
        <v>3951</v>
      </c>
      <c r="G103" s="96">
        <v>1116485</v>
      </c>
      <c r="H103" s="209" t="str">
        <f>IF('2a.  Simple Form Data Entry'!F150="Y","The transaction was anticipated in the current budget; no supplemental appropriation is required.",IF(A103="","",IF('2a.  Simple Form Data Entry'!F151="Y","The cost of the transaction can be accommodated within existing appropriation authority; no supplemental appropriation is required"," ")))</f>
        <v xml:space="preserve"> </v>
      </c>
      <c r="I103" s="106">
        <f>'2a.  Simple Form Data Entry'!I156</f>
        <v>0</v>
      </c>
      <c r="J103" s="106">
        <f>'2a.  Simple Form Data Entry'!G156</f>
        <v>750935</v>
      </c>
      <c r="K103" s="106">
        <f>'2a.  Simple Form Data Entry'!H156</f>
        <v>0</v>
      </c>
      <c r="L103" s="458">
        <f>'2a.  Simple Form Data Entry'!J156</f>
        <v>0</v>
      </c>
      <c r="M103" s="459"/>
      <c r="N103" s="42"/>
      <c r="O103" s="42"/>
    </row>
    <row r="104" spans="1:15" ht="13.5">
      <c r="A104" s="105" t="str">
        <f>IF('2a.  Simple Form Data Entry'!C157="","   ",'2a.  Simple Form Data Entry'!C157)</f>
        <v xml:space="preserve">   </v>
      </c>
      <c r="B104" s="76"/>
      <c r="C104" s="76"/>
      <c r="D104" s="185" t="str">
        <f>IF(A104="   ","   ",IF(A104='2a.  Simple Form Data Entry'!$G$21,'2a.  Simple Form Data Entry'!J$21,IF(A104=#REF!,'2a.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95" t="str">
        <f>IF(A104="   ","   ",IF(A104='2a.  Simple Form Data Entry'!$G$21,'2a.  Simple Form Data Entry'!K$21,IF(A104=#REF!,'2a.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85" t="str">
        <f>IF(A104="   ","   ",IF(A104='2a.  Simple Form Data Entry'!$G$21,'2a.  Simple Form Data Entry'!L$21,IF(A104=#REF!,'2a.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6" t="str">
        <f>IF('2a.  Simple Form Data Entry'!C157="","   ",'2a.  Simple Form Data Entry'!D157)</f>
        <v xml:space="preserve">   </v>
      </c>
      <c r="H104" s="209"/>
      <c r="I104" s="106">
        <f>'2a.  Simple Form Data Entry'!I157</f>
        <v>0</v>
      </c>
      <c r="J104" s="88">
        <f>'2a.  Simple Form Data Entry'!G157</f>
        <v>0</v>
      </c>
      <c r="K104" s="88">
        <f>'2a.  Simple Form Data Entry'!H157</f>
        <v>0</v>
      </c>
      <c r="L104" s="444">
        <f>'2a.  Simple Form Data Entry'!J157</f>
        <v>0</v>
      </c>
      <c r="M104" s="445"/>
      <c r="N104" s="42"/>
      <c r="O104" s="42"/>
    </row>
    <row r="105" spans="1:15" ht="13.5" hidden="1">
      <c r="A105" s="105" t="str">
        <f>IF('2a.  Simple Form Data Entry'!C158="","   ",'2a.  Simple Form Data Entry'!C158)</f>
        <v xml:space="preserve">   </v>
      </c>
      <c r="B105" s="76"/>
      <c r="C105" s="76"/>
      <c r="D105" s="185" t="str">
        <f>IF(A105="   ","   ",IF(A105='2a.  Simple Form Data Entry'!$G$21,'2a.  Simple Form Data Entry'!J$21,IF(A105=#REF!,'2a.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95" t="str">
        <f>IF(A105="   ","   ",IF(A105='2a.  Simple Form Data Entry'!$G$21,'2a.  Simple Form Data Entry'!K$21,IF(A105=#REF!,'2a.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85" t="str">
        <f>IF(A105="   ","   ",IF(A105='2a.  Simple Form Data Entry'!$G$21,'2a.  Simple Form Data Entry'!L$21,IF(A105=#REF!,'2a.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6" t="str">
        <f>IF('2a.  Simple Form Data Entry'!C158="","   ",'2a.  Simple Form Data Entry'!D158)</f>
        <v xml:space="preserve">   </v>
      </c>
      <c r="H105" s="212" t="str">
        <f>IF('2a.  Simple Form Data Entry'!E158=0,"  ",'2a.  Simple Form Data Entry'!E158)</f>
        <v xml:space="preserve">  </v>
      </c>
      <c r="I105" s="106">
        <f>'2a.  Simple Form Data Entry'!I158</f>
        <v>0</v>
      </c>
      <c r="J105" s="88">
        <f>'2a.  Simple Form Data Entry'!G158</f>
        <v>0</v>
      </c>
      <c r="K105" s="88">
        <f>'2a.  Simple Form Data Entry'!H158</f>
        <v>0</v>
      </c>
      <c r="L105" s="444">
        <f>'2a.  Simple Form Data Entry'!J158</f>
        <v>0</v>
      </c>
      <c r="M105" s="445"/>
      <c r="N105" s="42"/>
      <c r="O105" s="42"/>
    </row>
    <row r="106" spans="1:15" ht="13.5" hidden="1">
      <c r="A106" s="105" t="str">
        <f>IF('2a.  Simple Form Data Entry'!C159="","   ",'2a.  Simple Form Data Entry'!C159)</f>
        <v xml:space="preserve">   </v>
      </c>
      <c r="B106" s="76"/>
      <c r="C106" s="76"/>
      <c r="D106" s="185" t="str">
        <f>IF(A106="   ","   ",IF(A106='2a.  Simple Form Data Entry'!$G$21,'2a.  Simple Form Data Entry'!J$21,IF(A106=#REF!,'2a.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95" t="str">
        <f>IF(A106="   ","   ",IF(A106='2a.  Simple Form Data Entry'!$G$21,'2a.  Simple Form Data Entry'!K$21,IF(A106=#REF!,'2a.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85" t="str">
        <f>IF(A106="   ","   ",IF(A106='2a.  Simple Form Data Entry'!$G$21,'2a.  Simple Form Data Entry'!L$21,IF(A106=#REF!,'2a.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6" t="str">
        <f>IF('2a.  Simple Form Data Entry'!C159="","   ",'2a.  Simple Form Data Entry'!D159)</f>
        <v xml:space="preserve">   </v>
      </c>
      <c r="H106" s="212" t="str">
        <f>IF('2a.  Simple Form Data Entry'!E159=0,"  ",'2a.  Simple Form Data Entry'!E159)</f>
        <v xml:space="preserve">  </v>
      </c>
      <c r="I106" s="106">
        <f>'2a.  Simple Form Data Entry'!I159</f>
        <v>0</v>
      </c>
      <c r="J106" s="88">
        <f>'2a.  Simple Form Data Entry'!G159</f>
        <v>0</v>
      </c>
      <c r="K106" s="88">
        <f>'2a.  Simple Form Data Entry'!H159</f>
        <v>0</v>
      </c>
      <c r="L106" s="444">
        <f>'2a.  Simple Form Data Entry'!J159</f>
        <v>0</v>
      </c>
      <c r="M106" s="445"/>
      <c r="N106" s="42"/>
      <c r="O106" s="42"/>
    </row>
    <row r="107" spans="1:15" ht="13.5" hidden="1">
      <c r="A107" s="105" t="str">
        <f>IF('2a.  Simple Form Data Entry'!C160="","   ",'2a.  Simple Form Data Entry'!C160)</f>
        <v xml:space="preserve">   </v>
      </c>
      <c r="B107" s="76"/>
      <c r="C107" s="76"/>
      <c r="D107" s="185" t="str">
        <f>IF(A107="   ","   ",IF(A107='2a.  Simple Form Data Entry'!$G$21,'2a.  Simple Form Data Entry'!J$21,IF(A107=#REF!,'2a.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95" t="str">
        <f>IF(A107="   ","   ",IF(A107='2a.  Simple Form Data Entry'!$G$21,'2a.  Simple Form Data Entry'!K$21,IF(A107=#REF!,'2a.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85" t="str">
        <f>IF(A107="   ","   ",IF(A107='2a.  Simple Form Data Entry'!$G$21,'2a.  Simple Form Data Entry'!L$21,IF(A107=#REF!,'2a.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6" t="str">
        <f>IF('2a.  Simple Form Data Entry'!C160="","   ",'2a.  Simple Form Data Entry'!D160)</f>
        <v xml:space="preserve">   </v>
      </c>
      <c r="H107" s="212" t="str">
        <f>IF('2a.  Simple Form Data Entry'!E160=0,"  ",'2a.  Simple Form Data Entry'!E160)</f>
        <v xml:space="preserve">  </v>
      </c>
      <c r="I107" s="106">
        <f>'2a.  Simple Form Data Entry'!I160</f>
        <v>0</v>
      </c>
      <c r="J107" s="88">
        <f>'2a.  Simple Form Data Entry'!G160</f>
        <v>0</v>
      </c>
      <c r="K107" s="88">
        <f>'2a.  Simple Form Data Entry'!H160</f>
        <v>0</v>
      </c>
      <c r="L107" s="444">
        <f>'2a.  Simple Form Data Entry'!J160</f>
        <v>0</v>
      </c>
      <c r="M107" s="445"/>
      <c r="N107" s="42"/>
      <c r="O107" s="42"/>
    </row>
    <row r="108" spans="1:15" ht="13.5" hidden="1">
      <c r="A108" s="105" t="str">
        <f>IF('2a.  Simple Form Data Entry'!C161="","   ",'2a.  Simple Form Data Entry'!C161)</f>
        <v xml:space="preserve">   </v>
      </c>
      <c r="B108" s="76"/>
      <c r="C108" s="76"/>
      <c r="D108" s="185" t="str">
        <f>IF(A108="   ","   ",IF(A108='2a.  Simple Form Data Entry'!$G$21,'2a.  Simple Form Data Entry'!J$21,IF(A108=#REF!,'2a.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95" t="str">
        <f>IF(A108="   ","   ",IF(A108='2a.  Simple Form Data Entry'!$G$21,'2a.  Simple Form Data Entry'!K$21,IF(A108=#REF!,'2a.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85" t="str">
        <f>IF(A108="   ","   ",IF(A108='2a.  Simple Form Data Entry'!$G$21,'2a.  Simple Form Data Entry'!L$21,IF(A108=#REF!,'2a.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6" t="str">
        <f>IF('2a.  Simple Form Data Entry'!C161="","   ",'2a.  Simple Form Data Entry'!D161)</f>
        <v xml:space="preserve">   </v>
      </c>
      <c r="H108" s="212" t="str">
        <f>IF('2a.  Simple Form Data Entry'!E161=0,"  ",'2a.  Simple Form Data Entry'!E161)</f>
        <v xml:space="preserve">  </v>
      </c>
      <c r="I108" s="106">
        <f>'2a.  Simple Form Data Entry'!I161</f>
        <v>0</v>
      </c>
      <c r="J108" s="88">
        <f>'2a.  Simple Form Data Entry'!G161</f>
        <v>0</v>
      </c>
      <c r="K108" s="88">
        <f>'2a.  Simple Form Data Entry'!H161</f>
        <v>0</v>
      </c>
      <c r="L108" s="444">
        <f>'2a.  Simple Form Data Entry'!J161</f>
        <v>0</v>
      </c>
      <c r="M108" s="445"/>
      <c r="N108" s="42"/>
      <c r="O108" s="42"/>
    </row>
    <row r="109" spans="1:15" ht="14.25" thickBot="1">
      <c r="A109" s="6"/>
      <c r="B109" s="7"/>
      <c r="C109" s="304" t="s">
        <v>4</v>
      </c>
      <c r="D109" s="43"/>
      <c r="E109" s="43"/>
      <c r="F109" s="43"/>
      <c r="G109" s="43"/>
      <c r="H109" s="219"/>
      <c r="I109" s="67">
        <f>SUM(I103:I108)</f>
        <v>0</v>
      </c>
      <c r="J109" s="67">
        <f>SUM(J103:J108)</f>
        <v>750935</v>
      </c>
      <c r="K109" s="67">
        <f>SUM(K103:K108)</f>
        <v>0</v>
      </c>
      <c r="L109" s="442">
        <f>SUM(L103:M108)</f>
        <v>0</v>
      </c>
      <c r="M109" s="443"/>
      <c r="N109" s="42"/>
      <c r="O109" s="42"/>
    </row>
    <row r="110" spans="1:15" ht="3" customHeight="1">
      <c r="A110" s="2"/>
      <c r="B110" s="2"/>
      <c r="C110" s="2"/>
      <c r="D110" s="2"/>
      <c r="E110" s="2"/>
      <c r="F110" s="2"/>
      <c r="G110" s="41"/>
      <c r="H110" s="41"/>
      <c r="I110" s="41"/>
      <c r="J110" s="42"/>
      <c r="K110" s="42"/>
      <c r="L110" s="42"/>
      <c r="M110" s="42"/>
      <c r="N110" s="42"/>
      <c r="O110" s="42"/>
    </row>
    <row r="111" spans="1:15" ht="13.5">
      <c r="A111" s="3" t="s">
        <v>30</v>
      </c>
      <c r="B111" s="3"/>
      <c r="C111" s="3"/>
      <c r="D111" s="3"/>
      <c r="E111" s="3"/>
      <c r="F111" s="3"/>
      <c r="G111" s="3"/>
      <c r="H111" s="3"/>
      <c r="I111" s="3"/>
      <c r="J111" s="4"/>
      <c r="K111" s="4"/>
      <c r="L111" s="4"/>
      <c r="M111" s="4"/>
      <c r="N111" s="5"/>
      <c r="O111" s="5"/>
    </row>
    <row r="112" spans="1:14" ht="14.25" customHeight="1">
      <c r="A112" s="68"/>
      <c r="B112" s="460" t="str">
        <f>'2a.  Simple Form Data Entry'!C173</f>
        <v>The nominal discount rate used was 5.00% based on an inflation rate of 2% and a real discount rate of 3%.</v>
      </c>
      <c r="C112" s="460"/>
      <c r="D112" s="460"/>
      <c r="E112" s="460"/>
      <c r="F112" s="460"/>
      <c r="G112" s="460"/>
      <c r="H112" s="460"/>
      <c r="I112" s="460"/>
      <c r="J112" s="460"/>
      <c r="K112" s="460"/>
      <c r="L112" s="460"/>
      <c r="M112" s="460"/>
      <c r="N112" s="460"/>
    </row>
    <row r="113" spans="1:14" ht="13.5">
      <c r="A113" s="68" t="str">
        <f>IF('2a.  Simple Form Data Entry'!C183=""," ","6.")</f>
        <v xml:space="preserve"> </v>
      </c>
      <c r="B113" s="460" t="str">
        <f>'2a.  Simple Form Data Entry'!C174</f>
        <v>The NPV analysis covered the ten year period of the lease.</v>
      </c>
      <c r="C113" s="460"/>
      <c r="D113" s="460"/>
      <c r="E113" s="460"/>
      <c r="F113" s="460"/>
      <c r="G113" s="460"/>
      <c r="H113" s="460"/>
      <c r="I113" s="460"/>
      <c r="J113" s="460"/>
      <c r="K113" s="460"/>
      <c r="L113" s="460"/>
      <c r="M113" s="460"/>
      <c r="N113" s="460"/>
    </row>
    <row r="114" spans="1:14" ht="12.75" customHeight="1">
      <c r="A114" s="68" t="str">
        <f>IF('2a.  Simple Form Data Entry'!C184=""," ","7.")</f>
        <v xml:space="preserve"> </v>
      </c>
      <c r="B114" s="460" t="str">
        <f>'2a.  Simple Form Data Entry'!C175</f>
        <v>The effective date for the operating\admin space lease was September 1, 2014.</v>
      </c>
      <c r="C114" s="460"/>
      <c r="D114" s="460"/>
      <c r="E114" s="460"/>
      <c r="F114" s="460"/>
      <c r="G114" s="460"/>
      <c r="H114" s="460"/>
      <c r="I114" s="460"/>
      <c r="J114" s="460"/>
      <c r="K114" s="460"/>
      <c r="L114" s="460"/>
      <c r="M114" s="460"/>
      <c r="N114" s="460"/>
    </row>
    <row r="115" spans="1:14" ht="15" customHeight="1">
      <c r="A115" s="68" t="str">
        <f>IF('2a.  Simple Form Data Entry'!C185=""," ","8.")</f>
        <v xml:space="preserve"> </v>
      </c>
      <c r="B115" s="460" t="str">
        <f>'2a.  Simple Form Data Entry'!C176</f>
        <v>No sale of the currently leased and vacated space was assumed.</v>
      </c>
      <c r="C115" s="460"/>
      <c r="D115" s="460"/>
      <c r="E115" s="460"/>
      <c r="F115" s="460"/>
      <c r="G115" s="460"/>
      <c r="H115" s="460"/>
      <c r="I115" s="460"/>
      <c r="J115" s="460"/>
      <c r="K115" s="460"/>
      <c r="L115" s="460"/>
      <c r="M115" s="460"/>
      <c r="N115" s="460"/>
    </row>
    <row r="116" spans="1:15" ht="13.5">
      <c r="A116" s="68" t="str">
        <f>IF('2a.  Simple Form Data Entry'!C186=""," ","9.")</f>
        <v xml:space="preserve"> </v>
      </c>
      <c r="B116" s="460" t="str">
        <f>'2a.  Simple Form Data Entry'!C177</f>
        <v>EMS fund balance is the funding source for 100% of all TI and lease costs in the analysis.</v>
      </c>
      <c r="C116" s="460"/>
      <c r="D116" s="460"/>
      <c r="E116" s="460"/>
      <c r="F116" s="460"/>
      <c r="G116" s="460"/>
      <c r="H116" s="460"/>
      <c r="I116" s="460"/>
      <c r="J116" s="460"/>
      <c r="K116" s="460"/>
      <c r="L116" s="460"/>
      <c r="M116" s="460"/>
      <c r="N116" s="460"/>
      <c r="O116" s="5"/>
    </row>
    <row r="117" spans="1:14" ht="13.5">
      <c r="A117" s="68" t="str">
        <f>IF('2a.  Simple Form Data Entry'!C187=""," ","10.")</f>
        <v xml:space="preserve"> </v>
      </c>
      <c r="B117" s="460" t="str">
        <f>'2a.  Simple Form Data Entry'!C178</f>
        <v>No new appropriation is needed in the EMS fund however appropriation is needed in the Fund 3951 CIP project which will house the TI expenditures.  This project is to be reimbursed by transfers from the EMS operating fund balance.</v>
      </c>
      <c r="C117" s="460"/>
      <c r="D117" s="460"/>
      <c r="E117" s="460"/>
      <c r="F117" s="460"/>
      <c r="G117" s="460"/>
      <c r="H117" s="460"/>
      <c r="I117" s="460"/>
      <c r="J117" s="460"/>
      <c r="K117" s="460"/>
      <c r="L117" s="460"/>
      <c r="M117" s="460"/>
      <c r="N117" s="460"/>
    </row>
    <row r="118" spans="1:14" ht="13.5">
      <c r="A118" t="str">
        <f>IF('2a.  Simple Form Data Entry'!C188=""," ","6.")</f>
        <v xml:space="preserve"> </v>
      </c>
      <c r="B118" s="460" t="str">
        <f>'2a.  Simple Form Data Entry'!C179</f>
        <v xml:space="preserve">The CIP appropriation amount covers the TI costs for the Admin site sublease. </v>
      </c>
      <c r="C118" s="460"/>
      <c r="D118" s="460"/>
      <c r="E118" s="460"/>
      <c r="F118" s="460"/>
      <c r="G118" s="460"/>
      <c r="H118" s="460"/>
      <c r="I118" s="460"/>
      <c r="J118" s="460"/>
      <c r="K118" s="460"/>
      <c r="L118" s="460"/>
      <c r="M118" s="460"/>
      <c r="N118" s="460"/>
    </row>
    <row r="119" spans="1:14" ht="13.5">
      <c r="A119" s="69"/>
      <c r="B119" s="460" t="str">
        <f>'2a.  Simple Form Data Entry'!C180</f>
        <v xml:space="preserve">The remaining $25,000 share of the EMS $50,000 share of the CIP design budget adopted in late 2013 in Ordinance 17707 is utilized for this project. </v>
      </c>
      <c r="C119" s="460"/>
      <c r="D119" s="460"/>
      <c r="E119" s="460"/>
      <c r="F119" s="460"/>
      <c r="G119" s="460"/>
      <c r="H119" s="460"/>
      <c r="I119" s="460"/>
      <c r="J119" s="460"/>
      <c r="K119" s="460"/>
      <c r="L119" s="460"/>
      <c r="M119" s="460"/>
      <c r="N119" s="460"/>
    </row>
    <row r="120" spans="1:14" ht="13.5">
      <c r="A120" s="69"/>
      <c r="B120" s="460"/>
      <c r="C120" s="460"/>
      <c r="D120" s="460"/>
      <c r="E120" s="460"/>
      <c r="F120" s="460"/>
      <c r="G120" s="460"/>
      <c r="H120" s="460"/>
      <c r="I120" s="460"/>
      <c r="J120" s="460"/>
      <c r="K120" s="460"/>
      <c r="L120" s="460"/>
      <c r="M120" s="460"/>
      <c r="N120" s="460"/>
    </row>
    <row r="121" spans="1:6" ht="13.5">
      <c r="A121" s="69"/>
      <c r="D121" s="53"/>
      <c r="E121" s="49"/>
      <c r="F121" s="49"/>
    </row>
    <row r="122" spans="4:6" ht="12.75">
      <c r="D122" s="53"/>
      <c r="E122" s="49"/>
      <c r="F122" s="49"/>
    </row>
    <row r="123" spans="3:6" ht="12.75">
      <c r="C123" s="52"/>
      <c r="D123" s="53"/>
      <c r="E123" s="49"/>
      <c r="F123" s="49"/>
    </row>
  </sheetData>
  <mergeCells count="76">
    <mergeCell ref="B117:N117"/>
    <mergeCell ref="B118:N118"/>
    <mergeCell ref="B119:N119"/>
    <mergeCell ref="B120:N120"/>
    <mergeCell ref="B112:N112"/>
    <mergeCell ref="B113:N113"/>
    <mergeCell ref="B115:N115"/>
    <mergeCell ref="B116:N116"/>
    <mergeCell ref="B114:N114"/>
    <mergeCell ref="A3:N3"/>
    <mergeCell ref="B59:C59"/>
    <mergeCell ref="B60:C60"/>
    <mergeCell ref="L109:M109"/>
    <mergeCell ref="L106:M106"/>
    <mergeCell ref="L107:M107"/>
    <mergeCell ref="L108:M108"/>
    <mergeCell ref="A101:C102"/>
    <mergeCell ref="F101:F102"/>
    <mergeCell ref="L101:M101"/>
    <mergeCell ref="L102:M102"/>
    <mergeCell ref="L103:M103"/>
    <mergeCell ref="L104:M104"/>
    <mergeCell ref="L105:M105"/>
    <mergeCell ref="B62:C62"/>
    <mergeCell ref="B80:C80"/>
    <mergeCell ref="H17:L17"/>
    <mergeCell ref="A13:N13"/>
    <mergeCell ref="D9:J9"/>
    <mergeCell ref="A1:N1"/>
    <mergeCell ref="A97:N97"/>
    <mergeCell ref="K6:L6"/>
    <mergeCell ref="B50:C50"/>
    <mergeCell ref="B51:C51"/>
    <mergeCell ref="B52:C52"/>
    <mergeCell ref="A6:C6"/>
    <mergeCell ref="A7:C7"/>
    <mergeCell ref="A8:C8"/>
    <mergeCell ref="A9:C9"/>
    <mergeCell ref="A10:C10"/>
    <mergeCell ref="M17:N17"/>
    <mergeCell ref="D7:J7"/>
    <mergeCell ref="H101:H102"/>
    <mergeCell ref="B61:C61"/>
    <mergeCell ref="A4:N4"/>
    <mergeCell ref="D8:J8"/>
    <mergeCell ref="D10:J10"/>
    <mergeCell ref="A5:C5"/>
    <mergeCell ref="A11:C11"/>
    <mergeCell ref="D5:N5"/>
    <mergeCell ref="A15:N15"/>
    <mergeCell ref="A19:N19"/>
    <mergeCell ref="E17:G17"/>
    <mergeCell ref="D6:J6"/>
    <mergeCell ref="M10:N10"/>
    <mergeCell ref="M11:N11"/>
    <mergeCell ref="D11:J11"/>
    <mergeCell ref="A17:D17"/>
    <mergeCell ref="D101:D102"/>
    <mergeCell ref="E101:E102"/>
    <mergeCell ref="G101:G102"/>
    <mergeCell ref="B92:C92"/>
    <mergeCell ref="B69:C69"/>
    <mergeCell ref="B70:C70"/>
    <mergeCell ref="B71:C71"/>
    <mergeCell ref="B79:C79"/>
    <mergeCell ref="B72:C72"/>
    <mergeCell ref="B81:C81"/>
    <mergeCell ref="B82:C82"/>
    <mergeCell ref="B89:C89"/>
    <mergeCell ref="B90:C90"/>
    <mergeCell ref="B91:C91"/>
    <mergeCell ref="B39:C39"/>
    <mergeCell ref="B40:C40"/>
    <mergeCell ref="B41:C41"/>
    <mergeCell ref="B42:C42"/>
    <mergeCell ref="B49:C49"/>
  </mergeCells>
  <printOptions horizontalCentered="1"/>
  <pageMargins left="0.5" right="0.5" top="0.5" bottom="0.5" header="0.5" footer="0.25"/>
  <pageSetup fitToHeight="1" fitToWidth="1" horizontalDpi="600" verticalDpi="600" orientation="landscape" paperSize="17" scale="75" copies="2"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workbookViewId="0" topLeftCell="A7">
      <selection activeCell="B35" sqref="B35"/>
    </sheetView>
  </sheetViews>
  <sheetFormatPr defaultColWidth="9.140625" defaultRowHeight="12.75"/>
  <cols>
    <col min="1" max="1" width="37.00390625" style="317" customWidth="1"/>
    <col min="2" max="2" width="22.57421875" style="317" customWidth="1"/>
    <col min="3" max="3" width="53.28125" style="317" customWidth="1"/>
    <col min="4" max="16384" width="9.140625" style="317" customWidth="1"/>
  </cols>
  <sheetData>
    <row r="1" ht="18.75">
      <c r="A1" s="316" t="s">
        <v>179</v>
      </c>
    </row>
    <row r="4" ht="12.75">
      <c r="A4" s="318" t="s">
        <v>180</v>
      </c>
    </row>
    <row r="5" spans="1:2" ht="12.75">
      <c r="A5" s="317" t="s">
        <v>181</v>
      </c>
      <c r="B5" s="319">
        <v>0.02</v>
      </c>
    </row>
    <row r="6" spans="1:3" ht="12.75">
      <c r="A6" s="317" t="s">
        <v>182</v>
      </c>
      <c r="B6" s="319">
        <v>0.03</v>
      </c>
      <c r="C6" s="317" t="s">
        <v>183</v>
      </c>
    </row>
    <row r="7" spans="1:3" ht="12.75">
      <c r="A7" s="320" t="s">
        <v>184</v>
      </c>
      <c r="B7" s="319">
        <f>(1+B6)*(1+B5)-1</f>
        <v>0.05059999999999998</v>
      </c>
      <c r="C7" s="320" t="s">
        <v>185</v>
      </c>
    </row>
    <row r="8" spans="1:2" ht="12.75">
      <c r="A8" s="320"/>
      <c r="B8" s="319"/>
    </row>
    <row r="9" spans="2:3" s="318" customFormat="1" ht="12.75">
      <c r="B9" s="321"/>
      <c r="C9" s="322" t="s">
        <v>186</v>
      </c>
    </row>
    <row r="10" spans="1:3" ht="12.75">
      <c r="A10" s="320" t="s">
        <v>187</v>
      </c>
      <c r="B10" s="323">
        <v>45536</v>
      </c>
      <c r="C10" s="317" t="s">
        <v>188</v>
      </c>
    </row>
    <row r="11" spans="1:3" ht="12.75">
      <c r="A11" s="317" t="s">
        <v>189</v>
      </c>
      <c r="B11" s="324">
        <f>8857+4875</f>
        <v>13732</v>
      </c>
      <c r="C11" s="317" t="s">
        <v>188</v>
      </c>
    </row>
    <row r="13" spans="1:2" ht="12.75">
      <c r="A13" s="325" t="s">
        <v>190</v>
      </c>
      <c r="B13" s="317" t="s">
        <v>191</v>
      </c>
    </row>
    <row r="14" spans="1:3" ht="12.75">
      <c r="A14" s="317" t="s">
        <v>192</v>
      </c>
      <c r="B14" s="326">
        <v>4.99</v>
      </c>
      <c r="C14" s="317" t="s">
        <v>188</v>
      </c>
    </row>
    <row r="15" spans="1:3" ht="12.75">
      <c r="A15" s="317" t="s">
        <v>193</v>
      </c>
      <c r="B15" s="326">
        <v>5.11</v>
      </c>
      <c r="C15" s="317" t="s">
        <v>188</v>
      </c>
    </row>
    <row r="16" spans="1:3" ht="12.75">
      <c r="A16" s="317" t="s">
        <v>194</v>
      </c>
      <c r="B16" s="326">
        <v>5.24</v>
      </c>
      <c r="C16" s="317" t="s">
        <v>188</v>
      </c>
    </row>
    <row r="17" spans="1:3" ht="12.75">
      <c r="A17" s="317" t="s">
        <v>195</v>
      </c>
      <c r="B17" s="326">
        <v>5.37</v>
      </c>
      <c r="C17" s="317" t="s">
        <v>188</v>
      </c>
    </row>
    <row r="18" spans="1:3" ht="12.75">
      <c r="A18" s="317" t="s">
        <v>196</v>
      </c>
      <c r="B18" s="326">
        <v>5.5</v>
      </c>
      <c r="C18" s="317" t="s">
        <v>188</v>
      </c>
    </row>
    <row r="19" spans="1:3" ht="12.75">
      <c r="A19" s="317" t="s">
        <v>197</v>
      </c>
      <c r="B19" s="326">
        <v>5.64</v>
      </c>
      <c r="C19" s="317" t="s">
        <v>188</v>
      </c>
    </row>
    <row r="20" spans="1:3" ht="12.75">
      <c r="A20" s="317" t="s">
        <v>198</v>
      </c>
      <c r="B20" s="326">
        <v>5.78</v>
      </c>
      <c r="C20" s="317" t="s">
        <v>188</v>
      </c>
    </row>
    <row r="21" spans="1:3" ht="12.75">
      <c r="A21" s="317" t="s">
        <v>199</v>
      </c>
      <c r="B21" s="326">
        <v>5.93</v>
      </c>
      <c r="C21" s="317" t="s">
        <v>188</v>
      </c>
    </row>
    <row r="22" spans="1:3" ht="12.75">
      <c r="A22" s="317" t="s">
        <v>200</v>
      </c>
      <c r="B22" s="326">
        <v>6.07</v>
      </c>
      <c r="C22" s="317" t="s">
        <v>188</v>
      </c>
    </row>
    <row r="23" spans="1:3" ht="12.75">
      <c r="A23" s="317" t="s">
        <v>201</v>
      </c>
      <c r="B23" s="326">
        <v>6.23</v>
      </c>
      <c r="C23" s="317" t="s">
        <v>188</v>
      </c>
    </row>
    <row r="26" ht="12.75">
      <c r="A26" s="317" t="s">
        <v>202</v>
      </c>
    </row>
    <row r="27" spans="1:3" ht="12.75">
      <c r="A27" s="327">
        <v>2014</v>
      </c>
      <c r="B27" s="317">
        <v>5.25</v>
      </c>
      <c r="C27" s="317" t="s">
        <v>188</v>
      </c>
    </row>
    <row r="29" spans="1:3" ht="12.75">
      <c r="A29" s="317" t="s">
        <v>203</v>
      </c>
      <c r="B29" s="328">
        <v>0.01</v>
      </c>
      <c r="C29" s="317" t="s">
        <v>188</v>
      </c>
    </row>
    <row r="30" spans="1:2" ht="12.75">
      <c r="A30" s="327">
        <v>2014</v>
      </c>
      <c r="B30" s="329">
        <f>((B11*B14)+(B11*B27))*B29</f>
        <v>1406.1568</v>
      </c>
    </row>
    <row r="33" ht="12.75">
      <c r="A33" s="317" t="s">
        <v>243</v>
      </c>
    </row>
    <row r="34" spans="1:3" ht="12.75">
      <c r="A34" s="317" t="s">
        <v>244</v>
      </c>
      <c r="B34" s="337">
        <v>25000</v>
      </c>
      <c r="C34" s="317" t="s">
        <v>242</v>
      </c>
    </row>
    <row r="35" spans="1:3" ht="12.75">
      <c r="A35" s="317" t="s">
        <v>245</v>
      </c>
      <c r="B35" s="337">
        <v>5000</v>
      </c>
      <c r="C35" s="317" t="s">
        <v>242</v>
      </c>
    </row>
    <row r="36" spans="1:2" ht="13.5" thickBot="1">
      <c r="A36" s="320" t="s">
        <v>204</v>
      </c>
      <c r="B36" s="346">
        <v>30000</v>
      </c>
    </row>
    <row r="37" spans="1:2" ht="13.5" thickTop="1">
      <c r="A37" s="320"/>
      <c r="B37" s="337"/>
    </row>
    <row r="38" spans="1:3" ht="12.75">
      <c r="A38" s="338" t="s">
        <v>235</v>
      </c>
      <c r="B38" s="339">
        <v>750935</v>
      </c>
      <c r="C38" s="340" t="s">
        <v>250</v>
      </c>
    </row>
    <row r="39" spans="1:3" ht="12.75">
      <c r="A39" s="341" t="s">
        <v>232</v>
      </c>
      <c r="B39" s="342">
        <v>28583</v>
      </c>
      <c r="C39" s="340" t="s">
        <v>250</v>
      </c>
    </row>
    <row r="40" spans="1:3" ht="12.75">
      <c r="A40" s="343" t="s">
        <v>233</v>
      </c>
      <c r="B40" s="344">
        <f>B38-B39</f>
        <v>722352</v>
      </c>
      <c r="C40" s="345" t="s">
        <v>234</v>
      </c>
    </row>
    <row r="41" spans="2:3" ht="12.75">
      <c r="B41" s="337"/>
      <c r="C41" s="320"/>
    </row>
    <row r="42" ht="12.75">
      <c r="B42" s="337">
        <f>B36+B38</f>
        <v>780935</v>
      </c>
    </row>
  </sheetData>
  <printOptions/>
  <pageMargins left="0.7" right="0.7" top="0.75" bottom="0.75" header="0.3" footer="0.3"/>
  <pageSetup fitToHeight="1" fitToWidth="1" horizontalDpi="600" verticalDpi="600" orientation="portrait" scale="8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
  <sheetViews>
    <sheetView workbookViewId="0" topLeftCell="A4">
      <selection activeCell="E16" sqref="E16"/>
    </sheetView>
  </sheetViews>
  <sheetFormatPr defaultColWidth="9.140625" defaultRowHeight="12.75"/>
  <cols>
    <col min="1" max="1" width="36.140625" style="317" customWidth="1"/>
    <col min="2" max="2" width="15.57421875" style="317" bestFit="1" customWidth="1"/>
    <col min="3" max="4" width="12.140625" style="317" customWidth="1"/>
    <col min="5" max="5" width="11.140625" style="317" customWidth="1"/>
    <col min="6" max="6" width="12.8515625" style="317" customWidth="1"/>
    <col min="7" max="7" width="11.8515625" style="317" bestFit="1" customWidth="1"/>
    <col min="8" max="8" width="13.421875" style="317" customWidth="1"/>
    <col min="9" max="9" width="11.8515625" style="317" bestFit="1" customWidth="1"/>
    <col min="10" max="10" width="12.421875" style="317" customWidth="1"/>
    <col min="11" max="13" width="11.7109375" style="317" customWidth="1"/>
    <col min="14" max="16384" width="9.140625" style="317" customWidth="1"/>
  </cols>
  <sheetData>
    <row r="1" ht="18.75">
      <c r="A1" s="316" t="s">
        <v>228</v>
      </c>
    </row>
    <row r="4" spans="1:13" ht="12.75">
      <c r="A4" s="330" t="s">
        <v>205</v>
      </c>
      <c r="B4" s="331">
        <v>2014</v>
      </c>
      <c r="C4" s="331">
        <f>B4+1</f>
        <v>2015</v>
      </c>
      <c r="D4" s="331">
        <f aca="true" t="shared" si="0" ref="D4:K4">C4+1</f>
        <v>2016</v>
      </c>
      <c r="E4" s="331">
        <f t="shared" si="0"/>
        <v>2017</v>
      </c>
      <c r="F4" s="331">
        <f t="shared" si="0"/>
        <v>2018</v>
      </c>
      <c r="G4" s="331">
        <f t="shared" si="0"/>
        <v>2019</v>
      </c>
      <c r="H4" s="331">
        <f t="shared" si="0"/>
        <v>2020</v>
      </c>
      <c r="I4" s="331">
        <f t="shared" si="0"/>
        <v>2021</v>
      </c>
      <c r="J4" s="331">
        <f t="shared" si="0"/>
        <v>2022</v>
      </c>
      <c r="K4" s="331">
        <f t="shared" si="0"/>
        <v>2023</v>
      </c>
      <c r="L4" s="331"/>
      <c r="M4" s="331" t="s">
        <v>226</v>
      </c>
    </row>
    <row r="5" spans="1:13" ht="12.75">
      <c r="A5" s="330" t="s">
        <v>206</v>
      </c>
      <c r="B5" s="332">
        <v>1</v>
      </c>
      <c r="C5" s="332">
        <f aca="true" t="shared" si="1" ref="C5:K5">B5+1</f>
        <v>2</v>
      </c>
      <c r="D5" s="332">
        <f t="shared" si="1"/>
        <v>3</v>
      </c>
      <c r="E5" s="332">
        <f t="shared" si="1"/>
        <v>4</v>
      </c>
      <c r="F5" s="332">
        <f t="shared" si="1"/>
        <v>5</v>
      </c>
      <c r="G5" s="332">
        <f t="shared" si="1"/>
        <v>6</v>
      </c>
      <c r="H5" s="332">
        <f t="shared" si="1"/>
        <v>7</v>
      </c>
      <c r="I5" s="332">
        <f t="shared" si="1"/>
        <v>8</v>
      </c>
      <c r="J5" s="332">
        <f t="shared" si="1"/>
        <v>9</v>
      </c>
      <c r="K5" s="332">
        <f t="shared" si="1"/>
        <v>10</v>
      </c>
      <c r="L5" s="332" t="s">
        <v>225</v>
      </c>
      <c r="M5" s="332" t="s">
        <v>227</v>
      </c>
    </row>
    <row r="6" ht="12.75">
      <c r="A6" s="318" t="s">
        <v>221</v>
      </c>
    </row>
    <row r="7" ht="12.75">
      <c r="A7" s="318" t="s">
        <v>222</v>
      </c>
    </row>
    <row r="8" spans="1:13" ht="12.75">
      <c r="A8" s="320" t="s">
        <v>220</v>
      </c>
      <c r="B8" s="324">
        <f>-(('DPH Fiscal Detail'!$B$56*'DPH Fiscal Detail'!$B$49)/12)*3</f>
        <v>-17472.25</v>
      </c>
      <c r="C8" s="324">
        <f>(B8*4)*(1+'NPV Assumptions'!$B$5)</f>
        <v>-71286.78</v>
      </c>
      <c r="D8" s="324">
        <f>C8*(1+'NPV Assumptions'!$B$5)</f>
        <v>-72712.5156</v>
      </c>
      <c r="E8" s="324">
        <f>D8*(1+'NPV Assumptions'!$B$5)</f>
        <v>-74166.765912</v>
      </c>
      <c r="F8" s="324">
        <f>E8*(1+'NPV Assumptions'!$B$5)</f>
        <v>-75650.10123024</v>
      </c>
      <c r="G8" s="324">
        <f>F8*(1+'NPV Assumptions'!$B$5)</f>
        <v>-77163.10325484481</v>
      </c>
      <c r="H8" s="324">
        <f>G8*(1+'NPV Assumptions'!$B$5)</f>
        <v>-78706.36531994172</v>
      </c>
      <c r="I8" s="324">
        <f>H8*(1+'NPV Assumptions'!$B$5)</f>
        <v>-80280.49262634055</v>
      </c>
      <c r="J8" s="324">
        <f>I8*(1+'NPV Assumptions'!$B$5)</f>
        <v>-81886.10247886737</v>
      </c>
      <c r="K8" s="324">
        <f>J8*(1+'NPV Assumptions'!$B$5)</f>
        <v>-83523.82452844472</v>
      </c>
      <c r="L8" s="324">
        <f>SUM(B8:K8)</f>
        <v>-712848.3009506791</v>
      </c>
      <c r="M8" s="324">
        <f>NPV('NPV Assumptions'!$B$7,C8:K8)+B8</f>
        <v>-561635.616441209</v>
      </c>
    </row>
    <row r="9" spans="1:13" ht="12.75">
      <c r="A9" s="320" t="s">
        <v>208</v>
      </c>
      <c r="B9" s="324">
        <f>-(('DPH Fiscal Detail'!$B$57*'DPH Fiscal Detail'!$B$49)/12)*4</f>
        <v>-3180.3333333333326</v>
      </c>
      <c r="C9" s="324">
        <f>B9*(1+'NPV Assumptions'!$B$5)</f>
        <v>-3243.939999999999</v>
      </c>
      <c r="D9" s="324">
        <f>C9*(1+'NPV Assumptions'!$B$5)</f>
        <v>-3308.818799999999</v>
      </c>
      <c r="E9" s="324">
        <f>D9*(1+'NPV Assumptions'!$B$5)</f>
        <v>-3374.995175999999</v>
      </c>
      <c r="F9" s="324">
        <f>E9*(1+'NPV Assumptions'!$B$5)</f>
        <v>-3442.495079519999</v>
      </c>
      <c r="G9" s="324">
        <f>F9*(1+'NPV Assumptions'!$B$5)</f>
        <v>-3511.3449811103987</v>
      </c>
      <c r="H9" s="324">
        <f>G9*(1+'NPV Assumptions'!$B$5)</f>
        <v>-3581.5718807326066</v>
      </c>
      <c r="I9" s="324">
        <f>H9*(1+'NPV Assumptions'!$B$5)</f>
        <v>-3653.2033183472586</v>
      </c>
      <c r="J9" s="324">
        <f>I9*(1+'NPV Assumptions'!$B$5)</f>
        <v>-3726.2673847142037</v>
      </c>
      <c r="K9" s="324">
        <f>J9*(1+'NPV Assumptions'!$B$5)</f>
        <v>-3800.7927324084876</v>
      </c>
      <c r="L9" s="324">
        <f>SUM(B9:K9)</f>
        <v>-34823.76268616629</v>
      </c>
      <c r="M9" s="324">
        <f>NPV('NPV Assumptions'!$B$7,C9:K9)+B9</f>
        <v>-27942.755074549503</v>
      </c>
    </row>
    <row r="10" spans="2:13" ht="12.75">
      <c r="B10" s="324"/>
      <c r="C10" s="324"/>
      <c r="D10" s="324"/>
      <c r="E10" s="324"/>
      <c r="F10" s="324"/>
      <c r="G10" s="324"/>
      <c r="H10" s="324"/>
      <c r="I10" s="324"/>
      <c r="J10" s="324"/>
      <c r="K10" s="324"/>
      <c r="L10" s="324"/>
      <c r="M10" s="324"/>
    </row>
    <row r="11" spans="1:13" ht="13.5" thickBot="1">
      <c r="A11" s="333" t="s">
        <v>223</v>
      </c>
      <c r="B11" s="334">
        <f>SUM(B8:B10)</f>
        <v>-20652.583333333332</v>
      </c>
      <c r="C11" s="334">
        <f aca="true" t="shared" si="2" ref="C11:K11">SUM(C8:C10)</f>
        <v>-74530.72</v>
      </c>
      <c r="D11" s="334">
        <f t="shared" si="2"/>
        <v>-76021.33439999999</v>
      </c>
      <c r="E11" s="334">
        <f t="shared" si="2"/>
        <v>-77541.761088</v>
      </c>
      <c r="F11" s="334">
        <f t="shared" si="2"/>
        <v>-79092.59630976</v>
      </c>
      <c r="G11" s="334">
        <f t="shared" si="2"/>
        <v>-80674.4482359552</v>
      </c>
      <c r="H11" s="334">
        <f t="shared" si="2"/>
        <v>-82287.93720067432</v>
      </c>
      <c r="I11" s="334">
        <f t="shared" si="2"/>
        <v>-83933.6959446878</v>
      </c>
      <c r="J11" s="334">
        <f t="shared" si="2"/>
        <v>-85612.36986358157</v>
      </c>
      <c r="K11" s="334">
        <f t="shared" si="2"/>
        <v>-87324.6172608532</v>
      </c>
      <c r="L11" s="334">
        <f>SUM(B11:K11)</f>
        <v>-747672.0636368454</v>
      </c>
      <c r="M11" s="334">
        <f>NPV('NPV Assumptions'!$B$7,C11:K11)+B11</f>
        <v>-589578.3715157585</v>
      </c>
    </row>
    <row r="12" spans="2:13" ht="13.5" thickTop="1">
      <c r="B12" s="324"/>
      <c r="C12" s="324"/>
      <c r="D12" s="324"/>
      <c r="E12" s="324"/>
      <c r="F12" s="324"/>
      <c r="G12" s="324"/>
      <c r="H12" s="324"/>
      <c r="I12" s="324"/>
      <c r="J12" s="324"/>
      <c r="K12" s="324"/>
      <c r="L12" s="324"/>
      <c r="M12" s="324"/>
    </row>
    <row r="13" spans="1:13" ht="12.75">
      <c r="A13" s="318" t="s">
        <v>207</v>
      </c>
      <c r="B13" s="326"/>
      <c r="C13" s="326"/>
      <c r="D13" s="326"/>
      <c r="E13" s="326"/>
      <c r="F13" s="326"/>
      <c r="G13" s="326"/>
      <c r="H13" s="326"/>
      <c r="I13" s="326"/>
      <c r="J13" s="326"/>
      <c r="K13" s="326"/>
      <c r="L13" s="326"/>
      <c r="M13" s="326"/>
    </row>
    <row r="14" spans="1:13" ht="12.75">
      <c r="A14" s="318" t="s">
        <v>218</v>
      </c>
      <c r="B14" s="326"/>
      <c r="C14" s="326"/>
      <c r="D14" s="326"/>
      <c r="E14" s="326"/>
      <c r="F14" s="326"/>
      <c r="G14" s="326"/>
      <c r="H14" s="326"/>
      <c r="I14" s="326"/>
      <c r="J14" s="326"/>
      <c r="K14" s="326"/>
      <c r="L14" s="326"/>
      <c r="M14" s="326"/>
    </row>
    <row r="15" spans="1:13" ht="12.75">
      <c r="A15" s="320" t="s">
        <v>220</v>
      </c>
      <c r="B15" s="324">
        <f>(('DPH Fiscal Detail'!$B$17*'DPH Fiscal Detail'!$B$10)/12)*1</f>
        <v>5585.473333333334</v>
      </c>
      <c r="C15" s="324">
        <f>(('DPH Fiscal Detail'!B$17*'DPH Fiscal Detail'!$B$10)/12)*8+(('DPH Fiscal Detail'!C$17*'DPH Fiscal Detail'!$B$10)/12)*4</f>
        <v>67562.96</v>
      </c>
      <c r="D15" s="324">
        <f>(('DPH Fiscal Detail'!C$17*'DPH Fiscal Detail'!$B$10)/12)*8+(('DPH Fiscal Detail'!D$17*'DPH Fiscal Detail'!$B$10)/12)*4</f>
        <v>69219.57333333333</v>
      </c>
      <c r="E15" s="324">
        <f>(('DPH Fiscal Detail'!D$17*'DPH Fiscal Detail'!$B$10)/12)*8+(('DPH Fiscal Detail'!E$17*'DPH Fiscal Detail'!$B$10)/12)*4</f>
        <v>70965.73333333334</v>
      </c>
      <c r="F15" s="324">
        <f>(('DPH Fiscal Detail'!E$17*'DPH Fiscal Detail'!$B$10)/12)*8+(('DPH Fiscal Detail'!F$17*'DPH Fiscal Detail'!$B$10)/12)*4</f>
        <v>72711.89333333333</v>
      </c>
      <c r="G15" s="324">
        <f>(('DPH Fiscal Detail'!F$17*'DPH Fiscal Detail'!$B$10)/12)*8+(('DPH Fiscal Detail'!G$17*'DPH Fiscal Detail'!$B$10)/12)*4</f>
        <v>74502.82666666666</v>
      </c>
      <c r="H15" s="324">
        <f>(('DPH Fiscal Detail'!G$17*'DPH Fiscal Detail'!$B$10)/12)*8+(('DPH Fiscal Detail'!H$17*'DPH Fiscal Detail'!$B$10)/12)*4</f>
        <v>76383.30666666667</v>
      </c>
      <c r="I15" s="324">
        <f>(('DPH Fiscal Detail'!H$17*'DPH Fiscal Detail'!$B$10)/12)*8+(('DPH Fiscal Detail'!I$17*'DPH Fiscal Detail'!$B$10)/12)*4</f>
        <v>78308.56</v>
      </c>
      <c r="J15" s="324">
        <f>(('DPH Fiscal Detail'!I$17*'DPH Fiscal Detail'!$B$10)/12)*8+(('DPH Fiscal Detail'!J$17*'DPH Fiscal Detail'!$B$10)/12)*4</f>
        <v>80278.58666666667</v>
      </c>
      <c r="K15" s="324">
        <f>(('DPH Fiscal Detail'!J$17*'DPH Fiscal Detail'!$B$10)/12)*8+(('DPH Fiscal Detail'!K$17*'DPH Fiscal Detail'!$B$10)/12)*4</f>
        <v>82248.61333333334</v>
      </c>
      <c r="L15" s="324">
        <f>SUM(B15:K15)</f>
        <v>677767.5266666666</v>
      </c>
      <c r="M15" s="324">
        <f>NPV('NPV Assumptions'!$B$7,C15:K15)+B15</f>
        <v>530764.884582099</v>
      </c>
    </row>
    <row r="16" spans="1:13" ht="12.75">
      <c r="A16" s="320" t="s">
        <v>208</v>
      </c>
      <c r="B16" s="324">
        <f>(('DPH Fiscal Detail'!B$18*'DPH Fiscal Detail'!$B$10)/12)*3+(('DPH Fiscal Detail'!C$18*'DPH Fiscal Detail'!$B$10)/12)*0</f>
        <v>17864.56</v>
      </c>
      <c r="C16" s="324">
        <f>(('DPH Fiscal Detail'!B$18*'DPH Fiscal Detail'!$B$10)/12)*8+(('DPH Fiscal Detail'!C$18*'DPH Fiscal Detail'!$B$10)/12)*4</f>
        <v>72040.29333333333</v>
      </c>
      <c r="D16" s="324">
        <f>(('DPH Fiscal Detail'!C$18*'DPH Fiscal Detail'!$B$10)/12)*8+(('DPH Fiscal Detail'!D$18*'DPH Fiscal Detail'!$B$10)/12)*4</f>
        <v>73786.45333333334</v>
      </c>
      <c r="E16" s="324">
        <f>(('DPH Fiscal Detail'!D$18*'DPH Fiscal Detail'!$B$10)/12)*8+(('DPH Fiscal Detail'!E$18*'DPH Fiscal Detail'!$B$10)/12)*4</f>
        <v>75577.38666666666</v>
      </c>
      <c r="F16" s="324">
        <f>(('DPH Fiscal Detail'!E$18*'DPH Fiscal Detail'!$B$10)/12)*8+(('DPH Fiscal Detail'!F$18*'DPH Fiscal Detail'!$B$10)/12)*4</f>
        <v>77502.64</v>
      </c>
      <c r="G16" s="324">
        <f>(('DPH Fiscal Detail'!F$18*'DPH Fiscal Detail'!$B$10)/12)*8+(('DPH Fiscal Detail'!G$18*'DPH Fiscal Detail'!$B$10)/12)*4</f>
        <v>79472.66666666666</v>
      </c>
      <c r="H16" s="324">
        <f>(('DPH Fiscal Detail'!G$18*'DPH Fiscal Detail'!$B$10)/12)*8+(('DPH Fiscal Detail'!H$18*'DPH Fiscal Detail'!$B$10)/12)*4</f>
        <v>81397.92</v>
      </c>
      <c r="I16" s="324">
        <f>(('DPH Fiscal Detail'!H$18*'DPH Fiscal Detail'!$B$10)/12)*8+(('DPH Fiscal Detail'!I$18*'DPH Fiscal Detail'!$B$10)/12)*4</f>
        <v>83457.49333333333</v>
      </c>
      <c r="J16" s="324">
        <f>(('DPH Fiscal Detail'!I$18*'DPH Fiscal Detail'!$B$10)/12)*8+(('DPH Fiscal Detail'!J$18*'DPH Fiscal Detail'!$B$10)/12)*4</f>
        <v>85606.61333333334</v>
      </c>
      <c r="K16" s="324">
        <f>(('DPH Fiscal Detail'!J$18*'DPH Fiscal Detail'!$B$10)/12)*8+(('DPH Fiscal Detail'!K$18*'DPH Fiscal Detail'!$B$10)/12)*4</f>
        <v>87755.73333333334</v>
      </c>
      <c r="L16" s="324">
        <f>SUM(B16:K16)</f>
        <v>734461.76</v>
      </c>
      <c r="M16" s="324">
        <f>NPV('NPV Assumptions'!$B$7,C16:K16)+B16</f>
        <v>577730.7156876803</v>
      </c>
    </row>
    <row r="17" spans="1:13" ht="12.75">
      <c r="A17" s="320" t="s">
        <v>209</v>
      </c>
      <c r="B17" s="324">
        <f>(B15+B16)*'NPV Assumptions'!$B$29</f>
        <v>234.50033333333337</v>
      </c>
      <c r="C17" s="324">
        <f>(C15+C16)*'NPV Assumptions'!$B$29</f>
        <v>1396.0325333333335</v>
      </c>
      <c r="D17" s="324">
        <f>(D15+D16)*'NPV Assumptions'!$B$29</f>
        <v>1430.0602666666668</v>
      </c>
      <c r="E17" s="324">
        <f>(E15+E16)*'NPV Assumptions'!$B$29</f>
        <v>1465.4312</v>
      </c>
      <c r="F17" s="324">
        <f>(F15+F16)*'NPV Assumptions'!$B$29</f>
        <v>1502.1453333333334</v>
      </c>
      <c r="G17" s="324">
        <f>(G15+G16)*'NPV Assumptions'!$B$29</f>
        <v>1539.7549333333332</v>
      </c>
      <c r="H17" s="324">
        <f>(H15+H16)*'NPV Assumptions'!$B$29</f>
        <v>1577.8122666666668</v>
      </c>
      <c r="I17" s="324">
        <f>(I15+I16)*'NPV Assumptions'!$B$29</f>
        <v>1617.6605333333334</v>
      </c>
      <c r="J17" s="324">
        <f>(J15+J16)*'NPV Assumptions'!$B$29</f>
        <v>1658.852</v>
      </c>
      <c r="K17" s="324">
        <f>(K15+K16)*'NPV Assumptions'!$B$29</f>
        <v>1700.0434666666667</v>
      </c>
      <c r="L17" s="324">
        <f>SUM(B17:K17)</f>
        <v>14122.292866666667</v>
      </c>
      <c r="M17" s="324">
        <f>NPV('NPV Assumptions'!$B$7,C17:K17)+B17</f>
        <v>11084.956002697792</v>
      </c>
    </row>
    <row r="18" spans="1:13" ht="13.5" thickBot="1">
      <c r="A18" s="333" t="s">
        <v>210</v>
      </c>
      <c r="B18" s="334">
        <f>SUM(B15:B17)</f>
        <v>23684.53366666667</v>
      </c>
      <c r="C18" s="334">
        <f>SUM(C15:C17)</f>
        <v>140999.2858666667</v>
      </c>
      <c r="D18" s="334">
        <f>SUM(D15:D17)</f>
        <v>144436.08693333334</v>
      </c>
      <c r="E18" s="334">
        <f aca="true" t="shared" si="3" ref="E18:K18">SUM(E15:E17)</f>
        <v>148008.5512</v>
      </c>
      <c r="F18" s="334">
        <f t="shared" si="3"/>
        <v>151716.67866666664</v>
      </c>
      <c r="G18" s="334">
        <f t="shared" si="3"/>
        <v>155515.24826666666</v>
      </c>
      <c r="H18" s="334">
        <f t="shared" si="3"/>
        <v>159359.03893333336</v>
      </c>
      <c r="I18" s="334">
        <f t="shared" si="3"/>
        <v>163383.7138666667</v>
      </c>
      <c r="J18" s="334">
        <f t="shared" si="3"/>
        <v>167544.05200000003</v>
      </c>
      <c r="K18" s="334">
        <f t="shared" si="3"/>
        <v>171704.39013333333</v>
      </c>
      <c r="L18" s="334">
        <f>SUM(B18:K18)</f>
        <v>1426351.5795333334</v>
      </c>
      <c r="M18" s="334">
        <f>NPV('NPV Assumptions'!$B$7,C18:K18)+B18</f>
        <v>1119580.556272477</v>
      </c>
    </row>
    <row r="19" spans="1:13" ht="13.5" thickTop="1">
      <c r="A19" s="320"/>
      <c r="B19" s="324"/>
      <c r="C19" s="324"/>
      <c r="D19" s="324"/>
      <c r="E19" s="324"/>
      <c r="F19" s="324"/>
      <c r="G19" s="324"/>
      <c r="H19" s="324"/>
      <c r="I19" s="324"/>
      <c r="J19" s="324"/>
      <c r="K19" s="324"/>
      <c r="L19" s="324"/>
      <c r="M19" s="324"/>
    </row>
    <row r="20" spans="1:13" ht="12.75">
      <c r="A20" s="318" t="s">
        <v>219</v>
      </c>
      <c r="B20" s="326"/>
      <c r="C20" s="326"/>
      <c r="D20" s="326"/>
      <c r="E20" s="326"/>
      <c r="F20" s="326"/>
      <c r="G20" s="326"/>
      <c r="H20" s="326"/>
      <c r="I20" s="326"/>
      <c r="J20" s="326"/>
      <c r="K20" s="326"/>
      <c r="L20" s="326"/>
      <c r="M20" s="326"/>
    </row>
    <row r="21" spans="1:13" ht="12.75">
      <c r="A21" s="320" t="s">
        <v>220</v>
      </c>
      <c r="B21" s="324"/>
      <c r="C21" s="324"/>
      <c r="D21" s="324"/>
      <c r="E21" s="324"/>
      <c r="F21" s="324"/>
      <c r="G21" s="324"/>
      <c r="H21" s="324"/>
      <c r="I21" s="324"/>
      <c r="J21" s="324"/>
      <c r="K21" s="324"/>
      <c r="L21" s="324"/>
      <c r="M21" s="324"/>
    </row>
    <row r="22" spans="1:13" ht="12.75">
      <c r="A22" s="320" t="s">
        <v>208</v>
      </c>
      <c r="B22" s="324"/>
      <c r="C22" s="324"/>
      <c r="D22" s="324"/>
      <c r="E22" s="324"/>
      <c r="F22" s="324"/>
      <c r="G22" s="324"/>
      <c r="H22" s="324"/>
      <c r="I22" s="324"/>
      <c r="J22" s="324"/>
      <c r="K22" s="324"/>
      <c r="L22" s="324"/>
      <c r="M22" s="324"/>
    </row>
    <row r="23" spans="1:13" ht="12.75">
      <c r="A23" s="320" t="s">
        <v>209</v>
      </c>
      <c r="B23" s="324"/>
      <c r="C23" s="324"/>
      <c r="D23" s="324"/>
      <c r="E23" s="324"/>
      <c r="F23" s="324"/>
      <c r="G23" s="324"/>
      <c r="H23" s="324"/>
      <c r="I23" s="324"/>
      <c r="J23" s="324"/>
      <c r="K23" s="324"/>
      <c r="L23" s="324"/>
      <c r="M23" s="324"/>
    </row>
    <row r="24" spans="1:13" ht="13.5" thickBot="1">
      <c r="A24" s="333" t="s">
        <v>210</v>
      </c>
      <c r="B24" s="334">
        <f>SUM(B21:B23)</f>
        <v>0</v>
      </c>
      <c r="C24" s="334">
        <f>SUM(C21:C23)</f>
        <v>0</v>
      </c>
      <c r="D24" s="334">
        <f>SUM(D21:D23)</f>
        <v>0</v>
      </c>
      <c r="E24" s="334">
        <f aca="true" t="shared" si="4" ref="E24:K24">SUM(E21:E23)</f>
        <v>0</v>
      </c>
      <c r="F24" s="334">
        <f t="shared" si="4"/>
        <v>0</v>
      </c>
      <c r="G24" s="334">
        <f t="shared" si="4"/>
        <v>0</v>
      </c>
      <c r="H24" s="334">
        <f t="shared" si="4"/>
        <v>0</v>
      </c>
      <c r="I24" s="334">
        <f t="shared" si="4"/>
        <v>0</v>
      </c>
      <c r="J24" s="334">
        <f t="shared" si="4"/>
        <v>0</v>
      </c>
      <c r="K24" s="334">
        <f t="shared" si="4"/>
        <v>0</v>
      </c>
      <c r="L24" s="334">
        <f>SUM(B24:K24)</f>
        <v>0</v>
      </c>
      <c r="M24" s="334">
        <f>NPV('NPV Assumptions'!$B$7,C24:K24)+B24</f>
        <v>0</v>
      </c>
    </row>
    <row r="25" spans="1:13" ht="13.5" thickTop="1">
      <c r="A25" s="320"/>
      <c r="B25" s="324"/>
      <c r="C25" s="324"/>
      <c r="D25" s="324"/>
      <c r="E25" s="324"/>
      <c r="F25" s="324"/>
      <c r="G25" s="324"/>
      <c r="H25" s="324"/>
      <c r="I25" s="324"/>
      <c r="J25" s="324"/>
      <c r="K25" s="324"/>
      <c r="L25" s="324"/>
      <c r="M25" s="324"/>
    </row>
    <row r="26" spans="1:13" ht="12.75">
      <c r="A26" s="333" t="s">
        <v>211</v>
      </c>
      <c r="B26" s="324"/>
      <c r="C26" s="324"/>
      <c r="D26" s="324"/>
      <c r="E26" s="324"/>
      <c r="F26" s="324"/>
      <c r="G26" s="324"/>
      <c r="H26" s="324"/>
      <c r="I26" s="324"/>
      <c r="J26" s="324"/>
      <c r="K26" s="324"/>
      <c r="L26" s="324"/>
      <c r="M26" s="324"/>
    </row>
    <row r="27" spans="1:13" ht="12.75">
      <c r="A27" s="320" t="s">
        <v>212</v>
      </c>
      <c r="B27" s="324">
        <f>'NPV Assumptions'!B36</f>
        <v>30000</v>
      </c>
      <c r="C27" s="324"/>
      <c r="D27" s="324"/>
      <c r="E27" s="324"/>
      <c r="F27" s="324"/>
      <c r="G27" s="324"/>
      <c r="H27" s="324"/>
      <c r="I27" s="324"/>
      <c r="J27" s="324"/>
      <c r="K27" s="324"/>
      <c r="L27" s="324">
        <f>SUM(B27:K27)</f>
        <v>30000</v>
      </c>
      <c r="M27" s="324">
        <f>NPV('NPV Assumptions'!$B$7,C27:K27)+B27</f>
        <v>30000</v>
      </c>
    </row>
    <row r="28" spans="1:13" ht="12.75">
      <c r="A28" s="320" t="s">
        <v>213</v>
      </c>
      <c r="B28" s="324">
        <f>'NPV Assumptions'!B38</f>
        <v>750935</v>
      </c>
      <c r="C28" s="324"/>
      <c r="D28" s="324"/>
      <c r="E28" s="324"/>
      <c r="F28" s="324"/>
      <c r="G28" s="324"/>
      <c r="H28" s="324"/>
      <c r="I28" s="324"/>
      <c r="J28" s="324"/>
      <c r="K28" s="324"/>
      <c r="L28" s="324">
        <f>SUM(B28:K28)</f>
        <v>750935</v>
      </c>
      <c r="M28" s="324">
        <f>NPV('NPV Assumptions'!$B$7,C28:K28)+B28</f>
        <v>750935</v>
      </c>
    </row>
    <row r="29" spans="1:13" ht="12.75">
      <c r="A29" s="320"/>
      <c r="B29" s="324"/>
      <c r="C29" s="324"/>
      <c r="D29" s="324"/>
      <c r="E29" s="324"/>
      <c r="F29" s="324"/>
      <c r="G29" s="324"/>
      <c r="H29" s="324"/>
      <c r="I29" s="324"/>
      <c r="J29" s="324"/>
      <c r="K29" s="324"/>
      <c r="L29" s="324"/>
      <c r="M29" s="324"/>
    </row>
    <row r="30" spans="1:13" ht="13.5" thickBot="1">
      <c r="A30" s="333" t="s">
        <v>214</v>
      </c>
      <c r="B30" s="334">
        <f>B18+B24+B27+B28+B11</f>
        <v>783966.9503333333</v>
      </c>
      <c r="C30" s="334">
        <f aca="true" t="shared" si="5" ref="C30:K30">C18+C24+C27+C28+C11</f>
        <v>66468.5658666667</v>
      </c>
      <c r="D30" s="334">
        <f t="shared" si="5"/>
        <v>68414.75253333335</v>
      </c>
      <c r="E30" s="334">
        <f t="shared" si="5"/>
        <v>70466.79011199999</v>
      </c>
      <c r="F30" s="334">
        <f t="shared" si="5"/>
        <v>72624.08235690664</v>
      </c>
      <c r="G30" s="334">
        <f t="shared" si="5"/>
        <v>74840.80003071146</v>
      </c>
      <c r="H30" s="334">
        <f t="shared" si="5"/>
        <v>77071.10173265904</v>
      </c>
      <c r="I30" s="334">
        <f t="shared" si="5"/>
        <v>79450.01792197888</v>
      </c>
      <c r="J30" s="334">
        <f t="shared" si="5"/>
        <v>81931.68213641846</v>
      </c>
      <c r="K30" s="334">
        <f t="shared" si="5"/>
        <v>84379.77287248013</v>
      </c>
      <c r="L30" s="334">
        <f>SUM(B30:K30)</f>
        <v>1459614.515896488</v>
      </c>
      <c r="M30" s="334">
        <f>M11+M18+M24+M27+M28</f>
        <v>1310937.1847567186</v>
      </c>
    </row>
    <row r="31" spans="2:13" ht="14.25" thickBot="1" thickTop="1">
      <c r="B31" s="324"/>
      <c r="C31" s="324"/>
      <c r="D31" s="324"/>
      <c r="E31" s="324"/>
      <c r="F31" s="324"/>
      <c r="G31" s="324"/>
      <c r="H31" s="324"/>
      <c r="I31" s="324"/>
      <c r="J31" s="324"/>
      <c r="K31" s="324"/>
      <c r="L31" s="324">
        <f>L11+L18+L24+L27+L28</f>
        <v>1459614.515896488</v>
      </c>
      <c r="M31" s="324" t="s">
        <v>224</v>
      </c>
    </row>
    <row r="32" spans="1:13" ht="13.5" thickBot="1">
      <c r="A32" s="333" t="s">
        <v>215</v>
      </c>
      <c r="B32" s="335">
        <f>NPV('NPV Assumptions'!$B$7,C30:K30)+B30</f>
        <v>1310937.1847567186</v>
      </c>
      <c r="C32" s="324"/>
      <c r="D32" s="324"/>
      <c r="E32" s="324"/>
      <c r="F32" s="324">
        <f>L30-B30</f>
        <v>675647.5655631546</v>
      </c>
      <c r="G32" s="324"/>
      <c r="H32" s="324"/>
      <c r="I32" s="324"/>
      <c r="J32" s="324"/>
      <c r="K32" s="324"/>
      <c r="L32" s="324"/>
      <c r="M32" s="324"/>
    </row>
    <row r="33" spans="2:13" ht="12.75">
      <c r="B33" s="324"/>
      <c r="C33" s="324"/>
      <c r="D33" s="324"/>
      <c r="E33" s="324"/>
      <c r="F33" s="324"/>
      <c r="G33" s="324"/>
      <c r="H33" s="324"/>
      <c r="I33" s="324"/>
      <c r="J33" s="324"/>
      <c r="K33" s="324"/>
      <c r="L33" s="324"/>
      <c r="M33" s="324"/>
    </row>
    <row r="34" spans="1:13" ht="12.75">
      <c r="A34" s="318" t="s">
        <v>216</v>
      </c>
      <c r="B34" s="324"/>
      <c r="C34" s="324"/>
      <c r="D34" s="324"/>
      <c r="E34" s="324"/>
      <c r="F34" s="324"/>
      <c r="G34" s="324"/>
      <c r="H34" s="324"/>
      <c r="I34" s="324"/>
      <c r="J34" s="324"/>
      <c r="K34" s="324"/>
      <c r="L34" s="324"/>
      <c r="M34" s="324"/>
    </row>
    <row r="35" spans="2:13" ht="12.75">
      <c r="B35" s="324">
        <f>B18+B28+'NPV Assumptions'!B34</f>
        <v>799619.5336666667</v>
      </c>
      <c r="C35" s="324" t="s">
        <v>252</v>
      </c>
      <c r="D35" s="324"/>
      <c r="E35" s="324"/>
      <c r="F35" s="324"/>
      <c r="G35" s="324"/>
      <c r="H35" s="324"/>
      <c r="I35" s="324"/>
      <c r="J35" s="324"/>
      <c r="K35" s="324"/>
      <c r="L35" s="324"/>
      <c r="M35" s="324"/>
    </row>
    <row r="36" spans="2:13" ht="12.75">
      <c r="B36" s="324"/>
      <c r="C36" s="324"/>
      <c r="D36" s="324"/>
      <c r="E36" s="324"/>
      <c r="F36" s="324"/>
      <c r="G36" s="324"/>
      <c r="H36" s="324"/>
      <c r="I36" s="324"/>
      <c r="J36" s="324"/>
      <c r="K36" s="324"/>
      <c r="L36" s="324"/>
      <c r="M36" s="324"/>
    </row>
  </sheetData>
  <printOptions/>
  <pageMargins left="0.75" right="0.75" top="1" bottom="1" header="0.5" footer="0.5"/>
  <pageSetup horizontalDpi="600" verticalDpi="600" orientation="portrait" r:id="rId3"/>
  <headerFooter alignWithMargins="0">
    <oddFooter>&amp;L&amp;F \ &amp;A&amp;R&amp;D \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topLeftCell="A1">
      <selection activeCell="F25" sqref="F25"/>
    </sheetView>
  </sheetViews>
  <sheetFormatPr defaultColWidth="9.140625" defaultRowHeight="12.75"/>
  <cols>
    <col min="1" max="1" width="38.8515625" style="306" bestFit="1" customWidth="1"/>
    <col min="2" max="2" width="10.7109375" style="306" bestFit="1" customWidth="1"/>
    <col min="3" max="11" width="9.7109375" style="306" bestFit="1" customWidth="1"/>
    <col min="12" max="16384" width="9.140625" style="306" customWidth="1"/>
  </cols>
  <sheetData>
    <row r="1" ht="21">
      <c r="A1" s="305" t="s">
        <v>139</v>
      </c>
    </row>
    <row r="2" ht="12.75">
      <c r="A2" s="314" t="s">
        <v>178</v>
      </c>
    </row>
    <row r="3" ht="12.75">
      <c r="A3" s="307" t="s">
        <v>140</v>
      </c>
    </row>
    <row r="4" ht="12.75">
      <c r="A4" s="308" t="s">
        <v>141</v>
      </c>
    </row>
    <row r="5" ht="12.75">
      <c r="A5" s="308" t="s">
        <v>142</v>
      </c>
    </row>
    <row r="6" ht="12.75">
      <c r="A6" s="308" t="s">
        <v>143</v>
      </c>
    </row>
    <row r="8" spans="1:2" ht="12.75">
      <c r="A8" s="306" t="s">
        <v>144</v>
      </c>
      <c r="B8" s="306" t="s">
        <v>145</v>
      </c>
    </row>
    <row r="9" spans="1:2" ht="12.75">
      <c r="A9" s="306" t="s">
        <v>146</v>
      </c>
      <c r="B9" s="306" t="s">
        <v>147</v>
      </c>
    </row>
    <row r="10" spans="1:2" ht="12.75">
      <c r="A10" s="306" t="s">
        <v>148</v>
      </c>
      <c r="B10" s="309">
        <v>13432</v>
      </c>
    </row>
    <row r="11" spans="1:2" ht="12.75">
      <c r="A11" s="306" t="s">
        <v>149</v>
      </c>
      <c r="B11" s="306" t="s">
        <v>150</v>
      </c>
    </row>
    <row r="12" spans="1:2" ht="12.75">
      <c r="A12" s="306" t="s">
        <v>151</v>
      </c>
      <c r="B12" s="306" t="s">
        <v>152</v>
      </c>
    </row>
    <row r="13" spans="1:2" ht="12.75">
      <c r="A13" s="306" t="s">
        <v>153</v>
      </c>
      <c r="B13" s="310">
        <v>0</v>
      </c>
    </row>
    <row r="15" spans="1:11" ht="12.75">
      <c r="A15" s="306" t="s">
        <v>154</v>
      </c>
      <c r="B15" s="311">
        <v>1</v>
      </c>
      <c r="C15" s="311">
        <v>2</v>
      </c>
      <c r="D15" s="311">
        <v>3</v>
      </c>
      <c r="E15" s="311">
        <f>D15+1</f>
        <v>4</v>
      </c>
      <c r="F15" s="311">
        <f aca="true" t="shared" si="0" ref="F15:K15">E15+1</f>
        <v>5</v>
      </c>
      <c r="G15" s="311">
        <f t="shared" si="0"/>
        <v>6</v>
      </c>
      <c r="H15" s="311">
        <f t="shared" si="0"/>
        <v>7</v>
      </c>
      <c r="I15" s="311">
        <f t="shared" si="0"/>
        <v>8</v>
      </c>
      <c r="J15" s="311">
        <f t="shared" si="0"/>
        <v>9</v>
      </c>
      <c r="K15" s="311">
        <f t="shared" si="0"/>
        <v>10</v>
      </c>
    </row>
    <row r="16" spans="1:11" ht="12.75">
      <c r="A16" s="306" t="s">
        <v>155</v>
      </c>
      <c r="B16" s="312">
        <v>42247</v>
      </c>
      <c r="C16" s="312">
        <v>42613</v>
      </c>
      <c r="D16" s="312">
        <v>42978</v>
      </c>
      <c r="E16" s="312">
        <v>43343</v>
      </c>
      <c r="F16" s="312">
        <v>43708</v>
      </c>
      <c r="G16" s="312">
        <v>44074</v>
      </c>
      <c r="H16" s="312">
        <v>44439</v>
      </c>
      <c r="I16" s="312">
        <v>44804</v>
      </c>
      <c r="J16" s="312">
        <v>45169</v>
      </c>
      <c r="K16" s="312">
        <v>45535</v>
      </c>
    </row>
    <row r="17" spans="1:11" ht="12.75">
      <c r="A17" s="306" t="s">
        <v>156</v>
      </c>
      <c r="B17" s="313">
        <v>4.99</v>
      </c>
      <c r="C17" s="313">
        <v>5.11</v>
      </c>
      <c r="D17" s="313">
        <v>5.24</v>
      </c>
      <c r="E17" s="313">
        <v>5.37</v>
      </c>
      <c r="F17" s="313">
        <v>5.5</v>
      </c>
      <c r="G17" s="313">
        <v>5.64</v>
      </c>
      <c r="H17" s="313">
        <v>5.78</v>
      </c>
      <c r="I17" s="313">
        <v>5.93</v>
      </c>
      <c r="J17" s="313">
        <v>6.07</v>
      </c>
      <c r="K17" s="313">
        <v>6.23</v>
      </c>
    </row>
    <row r="18" spans="1:11" ht="12.75">
      <c r="A18" s="306" t="s">
        <v>157</v>
      </c>
      <c r="B18" s="313">
        <v>5.32</v>
      </c>
      <c r="C18" s="313">
        <v>5.45</v>
      </c>
      <c r="D18" s="313">
        <v>5.58</v>
      </c>
      <c r="E18" s="313">
        <v>5.72</v>
      </c>
      <c r="F18" s="313">
        <v>5.87</v>
      </c>
      <c r="G18" s="313">
        <v>6.01</v>
      </c>
      <c r="H18" s="313">
        <v>6.16</v>
      </c>
      <c r="I18" s="313">
        <v>6.32</v>
      </c>
      <c r="J18" s="313">
        <v>6.48</v>
      </c>
      <c r="K18" s="313">
        <v>6.64</v>
      </c>
    </row>
    <row r="20" spans="1:11" ht="12.75">
      <c r="A20" s="314" t="s">
        <v>158</v>
      </c>
      <c r="B20" s="315">
        <f aca="true" t="shared" si="1" ref="B20:K20">SUM(B17:B19)</f>
        <v>10.31</v>
      </c>
      <c r="C20" s="315">
        <f t="shared" si="1"/>
        <v>10.56</v>
      </c>
      <c r="D20" s="315">
        <f t="shared" si="1"/>
        <v>10.82</v>
      </c>
      <c r="E20" s="315">
        <f t="shared" si="1"/>
        <v>11.09</v>
      </c>
      <c r="F20" s="315">
        <f t="shared" si="1"/>
        <v>11.370000000000001</v>
      </c>
      <c r="G20" s="315">
        <f t="shared" si="1"/>
        <v>11.649999999999999</v>
      </c>
      <c r="H20" s="315">
        <f t="shared" si="1"/>
        <v>11.940000000000001</v>
      </c>
      <c r="I20" s="315">
        <f t="shared" si="1"/>
        <v>12.25</v>
      </c>
      <c r="J20" s="315">
        <f t="shared" si="1"/>
        <v>12.55</v>
      </c>
      <c r="K20" s="315">
        <f t="shared" si="1"/>
        <v>12.870000000000001</v>
      </c>
    </row>
    <row r="22" ht="12.75">
      <c r="A22" s="307" t="s">
        <v>159</v>
      </c>
    </row>
    <row r="23" ht="12.75">
      <c r="A23" s="308" t="s">
        <v>160</v>
      </c>
    </row>
    <row r="24" ht="12.75">
      <c r="A24" s="308" t="s">
        <v>161</v>
      </c>
    </row>
    <row r="25" ht="12.75">
      <c r="A25" s="308" t="s">
        <v>162</v>
      </c>
    </row>
    <row r="26" ht="12.75">
      <c r="A26" s="308" t="s">
        <v>163</v>
      </c>
    </row>
    <row r="28" spans="1:2" ht="12.75">
      <c r="A28" s="308" t="s">
        <v>144</v>
      </c>
      <c r="B28" s="306" t="s">
        <v>164</v>
      </c>
    </row>
    <row r="29" spans="1:2" ht="12.75">
      <c r="A29" s="308" t="s">
        <v>146</v>
      </c>
      <c r="B29" s="306" t="s">
        <v>165</v>
      </c>
    </row>
    <row r="30" spans="1:2" ht="12.75">
      <c r="A30" s="308" t="s">
        <v>148</v>
      </c>
      <c r="B30" s="309">
        <v>3000</v>
      </c>
    </row>
    <row r="31" spans="1:2" ht="12.75">
      <c r="A31" s="308" t="s">
        <v>149</v>
      </c>
      <c r="B31" s="306" t="s">
        <v>166</v>
      </c>
    </row>
    <row r="32" spans="1:2" ht="12.75">
      <c r="A32" s="306" t="s">
        <v>151</v>
      </c>
      <c r="B32" s="306" t="s">
        <v>167</v>
      </c>
    </row>
    <row r="33" spans="1:2" ht="12.75">
      <c r="A33" s="306" t="s">
        <v>153</v>
      </c>
      <c r="B33" s="306" t="s">
        <v>167</v>
      </c>
    </row>
    <row r="34" ht="12.75">
      <c r="A34" s="308"/>
    </row>
    <row r="35" spans="1:8" ht="12.75">
      <c r="A35" s="308" t="s">
        <v>168</v>
      </c>
      <c r="B35" s="311">
        <v>1</v>
      </c>
      <c r="C35" s="311">
        <f>B35+1</f>
        <v>2</v>
      </c>
      <c r="D35" s="311">
        <f aca="true" t="shared" si="2" ref="D35:H35">C35+1</f>
        <v>3</v>
      </c>
      <c r="E35" s="311">
        <f t="shared" si="2"/>
        <v>4</v>
      </c>
      <c r="F35" s="311">
        <f t="shared" si="2"/>
        <v>5</v>
      </c>
      <c r="G35" s="311">
        <f t="shared" si="2"/>
        <v>6</v>
      </c>
      <c r="H35" s="311">
        <f t="shared" si="2"/>
        <v>7</v>
      </c>
    </row>
    <row r="36" spans="1:8" ht="12.75">
      <c r="A36" s="308" t="s">
        <v>155</v>
      </c>
      <c r="B36" s="312" t="s">
        <v>169</v>
      </c>
      <c r="C36" s="312">
        <v>42551</v>
      </c>
      <c r="D36" s="312">
        <v>42551</v>
      </c>
      <c r="E36" s="312">
        <v>42916</v>
      </c>
      <c r="F36" s="312">
        <v>43281</v>
      </c>
      <c r="G36" s="312">
        <v>43646</v>
      </c>
      <c r="H36" s="312">
        <v>44043</v>
      </c>
    </row>
    <row r="37" spans="1:8" ht="12.75">
      <c r="A37" s="308" t="s">
        <v>156</v>
      </c>
      <c r="B37" s="313">
        <v>7.08</v>
      </c>
      <c r="C37" s="313">
        <v>7.26</v>
      </c>
      <c r="D37" s="313">
        <v>7.44</v>
      </c>
      <c r="E37" s="313">
        <v>7.62</v>
      </c>
      <c r="F37" s="313">
        <v>7.81</v>
      </c>
      <c r="G37" s="313">
        <v>8.01</v>
      </c>
      <c r="H37" s="313">
        <v>2.74</v>
      </c>
    </row>
    <row r="38" spans="1:8" ht="12.75">
      <c r="A38" s="308" t="s">
        <v>157</v>
      </c>
      <c r="B38" s="313">
        <v>1.68</v>
      </c>
      <c r="C38" s="313">
        <v>1.72</v>
      </c>
      <c r="D38" s="313">
        <v>1.77</v>
      </c>
      <c r="E38" s="313">
        <v>1.81</v>
      </c>
      <c r="F38" s="313">
        <v>1.85</v>
      </c>
      <c r="G38" s="313">
        <v>1.9</v>
      </c>
      <c r="H38" s="313">
        <v>0.65</v>
      </c>
    </row>
    <row r="39" spans="2:8" ht="12.75">
      <c r="B39" s="313"/>
      <c r="C39" s="313"/>
      <c r="D39" s="313"/>
      <c r="E39" s="313"/>
      <c r="F39" s="313"/>
      <c r="G39" s="313"/>
      <c r="H39" s="313"/>
    </row>
    <row r="40" spans="1:8" ht="12.75">
      <c r="A40" s="314" t="s">
        <v>158</v>
      </c>
      <c r="B40" s="315">
        <f aca="true" t="shared" si="3" ref="B40:H40">SUM(B37:B39)</f>
        <v>8.76</v>
      </c>
      <c r="C40" s="315">
        <f t="shared" si="3"/>
        <v>8.98</v>
      </c>
      <c r="D40" s="315">
        <f t="shared" si="3"/>
        <v>9.21</v>
      </c>
      <c r="E40" s="315">
        <f t="shared" si="3"/>
        <v>9.43</v>
      </c>
      <c r="F40" s="315">
        <f t="shared" si="3"/>
        <v>9.66</v>
      </c>
      <c r="G40" s="315">
        <f t="shared" si="3"/>
        <v>9.91</v>
      </c>
      <c r="H40" s="315">
        <f t="shared" si="3"/>
        <v>3.39</v>
      </c>
    </row>
    <row r="43" ht="12.75">
      <c r="A43" s="307" t="s">
        <v>170</v>
      </c>
    </row>
    <row r="44" ht="12.75">
      <c r="A44" s="308" t="s">
        <v>171</v>
      </c>
    </row>
    <row r="45" ht="12.75">
      <c r="A45" s="308" t="s">
        <v>172</v>
      </c>
    </row>
    <row r="46" ht="12.75">
      <c r="A46" s="308" t="s">
        <v>173</v>
      </c>
    </row>
    <row r="48" spans="1:2" ht="12.75">
      <c r="A48" s="308" t="s">
        <v>144</v>
      </c>
      <c r="B48" s="306" t="s">
        <v>174</v>
      </c>
    </row>
    <row r="49" spans="1:2" ht="12.75">
      <c r="A49" s="308" t="s">
        <v>148</v>
      </c>
      <c r="B49" s="309">
        <v>4700</v>
      </c>
    </row>
    <row r="50" spans="1:2" ht="12.75">
      <c r="A50" s="308" t="s">
        <v>149</v>
      </c>
      <c r="B50" s="306" t="s">
        <v>175</v>
      </c>
    </row>
    <row r="51" spans="1:2" ht="12.75">
      <c r="A51" s="306" t="s">
        <v>151</v>
      </c>
      <c r="B51" s="306" t="s">
        <v>175</v>
      </c>
    </row>
    <row r="52" spans="1:2" ht="12.75">
      <c r="A52" s="306" t="s">
        <v>153</v>
      </c>
      <c r="B52" s="306" t="s">
        <v>175</v>
      </c>
    </row>
    <row r="54" spans="1:2" ht="12.75">
      <c r="A54" s="306" t="s">
        <v>154</v>
      </c>
      <c r="B54" s="306">
        <v>1</v>
      </c>
    </row>
    <row r="55" spans="1:2" ht="12.75">
      <c r="A55" s="306" t="s">
        <v>155</v>
      </c>
      <c r="B55" s="312">
        <v>42004</v>
      </c>
    </row>
    <row r="56" spans="1:2" ht="12.75">
      <c r="A56" s="306" t="s">
        <v>176</v>
      </c>
      <c r="B56" s="313">
        <v>14.87</v>
      </c>
    </row>
    <row r="57" spans="1:2" ht="12.75">
      <c r="A57" s="306" t="s">
        <v>177</v>
      </c>
      <c r="B57" s="313">
        <v>2.03</v>
      </c>
    </row>
    <row r="59" spans="1:2" ht="12.75">
      <c r="A59" s="314" t="s">
        <v>158</v>
      </c>
      <c r="B59" s="315">
        <f>SUM(B56:B58)</f>
        <v>16.9</v>
      </c>
    </row>
  </sheetData>
  <printOptions/>
  <pageMargins left="0.25" right="0.25" top="0.75" bottom="0.75" header="0.3" footer="0.3"/>
  <pageSetup fitToHeight="0" fitToWidth="1" horizontalDpi="600" verticalDpi="600" orientation="landscape" paperSize="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topLeftCell="A1"/>
  </sheetViews>
  <sheetFormatPr defaultColWidth="9.140625" defaultRowHeight="12.75"/>
  <cols>
    <col min="1" max="1" width="186.28125" style="0" customWidth="1"/>
  </cols>
  <sheetData>
    <row r="1" spans="1:9" ht="20.25" customHeight="1">
      <c r="A1" s="118"/>
      <c r="B1" s="119"/>
      <c r="C1" s="119"/>
      <c r="D1" s="119"/>
      <c r="E1" s="119"/>
      <c r="F1" s="119"/>
      <c r="G1" s="119"/>
      <c r="H1" s="119"/>
      <c r="I1" s="119"/>
    </row>
    <row r="2" spans="1:9" ht="12.75">
      <c r="A2" s="113"/>
      <c r="B2" s="113"/>
      <c r="C2" s="113"/>
      <c r="D2" s="113"/>
      <c r="E2" s="113"/>
      <c r="F2" s="113"/>
      <c r="G2" s="113"/>
      <c r="H2" s="113"/>
      <c r="I2" s="113"/>
    </row>
    <row r="3" spans="1:9" ht="29.25" customHeight="1">
      <c r="A3" s="172"/>
      <c r="B3" s="113"/>
      <c r="C3" s="113"/>
      <c r="D3" s="113"/>
      <c r="E3" s="113"/>
      <c r="F3" s="113"/>
      <c r="G3" s="113"/>
      <c r="H3" s="113"/>
      <c r="I3" s="113"/>
    </row>
    <row r="4" spans="1:9" ht="29.25" customHeight="1">
      <c r="A4" s="172"/>
      <c r="B4" s="113"/>
      <c r="C4" s="113"/>
      <c r="D4" s="113"/>
      <c r="E4" s="113"/>
      <c r="F4" s="113"/>
      <c r="G4" s="113"/>
      <c r="H4" s="113"/>
      <c r="I4" s="113"/>
    </row>
    <row r="5" spans="1:9" ht="44.25" customHeight="1">
      <c r="A5" s="173"/>
      <c r="B5" s="113"/>
      <c r="C5" s="113"/>
      <c r="D5" s="113"/>
      <c r="E5" s="113"/>
      <c r="F5" s="113"/>
      <c r="G5" s="113"/>
      <c r="H5" s="113"/>
      <c r="I5" s="113"/>
    </row>
    <row r="6" spans="1:9" ht="29.25" customHeight="1">
      <c r="A6" s="174"/>
      <c r="B6" s="113"/>
      <c r="C6" s="113"/>
      <c r="D6" s="113"/>
      <c r="E6" s="113"/>
      <c r="F6" s="113"/>
      <c r="G6" s="113"/>
      <c r="H6" s="113"/>
      <c r="I6" s="113"/>
    </row>
    <row r="7" spans="1:9" ht="29.25" customHeight="1">
      <c r="A7" s="175"/>
      <c r="B7" s="113"/>
      <c r="C7" s="113"/>
      <c r="D7" s="113"/>
      <c r="E7" s="113"/>
      <c r="F7" s="113"/>
      <c r="G7" s="113"/>
      <c r="H7" s="113"/>
      <c r="I7" s="113"/>
    </row>
    <row r="8" spans="1:9" ht="29.25" customHeight="1">
      <c r="A8" s="174"/>
      <c r="B8" s="113"/>
      <c r="C8" s="113"/>
      <c r="D8" s="113"/>
      <c r="E8" s="113"/>
      <c r="F8" s="113"/>
      <c r="G8" s="113"/>
      <c r="H8" s="113"/>
      <c r="I8" s="113"/>
    </row>
    <row r="9" spans="1:9" ht="39" customHeight="1">
      <c r="A9" s="173"/>
      <c r="B9" s="113"/>
      <c r="C9" s="113"/>
      <c r="D9" s="113"/>
      <c r="E9" s="113"/>
      <c r="F9" s="113"/>
      <c r="G9" s="113"/>
      <c r="H9" s="113"/>
      <c r="I9" s="113"/>
    </row>
    <row r="10" spans="1:9" ht="29.25" customHeight="1">
      <c r="A10" s="172"/>
      <c r="B10" s="113"/>
      <c r="C10" s="113"/>
      <c r="D10" s="113"/>
      <c r="E10" s="113"/>
      <c r="F10" s="113"/>
      <c r="G10" s="113"/>
      <c r="H10" s="113"/>
      <c r="I10" s="113"/>
    </row>
    <row r="11" spans="1:9" ht="29.25" customHeight="1">
      <c r="A11" s="174"/>
      <c r="B11" s="113"/>
      <c r="C11" s="113"/>
      <c r="D11" s="113"/>
      <c r="E11" s="113"/>
      <c r="F11" s="113"/>
      <c r="G11" s="113"/>
      <c r="H11" s="113"/>
      <c r="I11" s="113"/>
    </row>
    <row r="12" spans="1:9" ht="29.25" customHeight="1">
      <c r="A12" s="174"/>
      <c r="B12" s="113"/>
      <c r="C12" s="113"/>
      <c r="D12" s="113"/>
      <c r="E12" s="113"/>
      <c r="F12" s="113"/>
      <c r="G12" s="113"/>
      <c r="H12" s="113"/>
      <c r="I12" s="113"/>
    </row>
    <row r="13" spans="1:9" ht="29.25" customHeight="1">
      <c r="A13" s="172"/>
      <c r="B13" s="113"/>
      <c r="C13" s="113"/>
      <c r="D13" s="113"/>
      <c r="E13" s="113"/>
      <c r="F13" s="113"/>
      <c r="G13" s="113"/>
      <c r="H13" s="113"/>
      <c r="I13" s="113"/>
    </row>
    <row r="14" spans="1:9" ht="29.25" customHeight="1">
      <c r="A14" s="172"/>
      <c r="B14" s="113"/>
      <c r="C14" s="113"/>
      <c r="D14" s="113"/>
      <c r="E14" s="113"/>
      <c r="F14" s="113"/>
      <c r="G14" s="113"/>
      <c r="H14" s="113"/>
      <c r="I14" s="113"/>
    </row>
    <row r="15" spans="1:9" ht="29.25" customHeight="1">
      <c r="A15" s="172"/>
      <c r="B15" s="113"/>
      <c r="C15" s="113"/>
      <c r="D15" s="113"/>
      <c r="E15" s="113"/>
      <c r="F15" s="113"/>
      <c r="G15" s="113"/>
      <c r="H15" s="113"/>
      <c r="I15" s="113"/>
    </row>
    <row r="18" ht="18.75">
      <c r="A18" s="114"/>
    </row>
    <row r="19" ht="18.75">
      <c r="A19" s="114"/>
    </row>
    <row r="20" ht="15">
      <c r="A20" s="177"/>
    </row>
    <row r="21" ht="267" customHeight="1">
      <c r="A21" s="176"/>
    </row>
  </sheetData>
  <printOptions/>
  <pageMargins left="0.7" right="0.7" top="0.75" bottom="0.75" header="0.3" footer="0.3"/>
  <pageSetup fitToHeight="1" fitToWidth="1"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a0ff8355d54d3ac9ebd461dd103a5029">
  <xsd:schema xmlns:xsd="http://www.w3.org/2001/XMLSchema" xmlns:xs="http://www.w3.org/2001/XMLSchema" xmlns:p="http://schemas.microsoft.com/office/2006/metadata/properties" xmlns:ns2="308dc21f-8940-46b7-9ee9-f86b439897b1" targetNamespace="http://schemas.microsoft.com/office/2006/metadata/properties" ma:root="true" ma:fieldsID="9539dcdb480e89f812506644c537ac13"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60F66F75-E298-49D7-923C-92FD04AD8C51}">
  <ds:schemaRefs>
    <ds:schemaRef ds:uri="308dc21f-8940-46b7-9ee9-f86b439897b1"/>
    <ds:schemaRef ds:uri="http://schemas.microsoft.com/office/infopath/2007/PartnerControls"/>
    <ds:schemaRef ds:uri="http://purl.org/dc/dcmitype/"/>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C30DE897-8EC9-46C5-BCCA-BDBBAC854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2014-06-23T21:24:07Z</cp:lastPrinted>
  <dcterms:created xsi:type="dcterms:W3CDTF">1999-06-02T23:29:55Z</dcterms:created>
  <dcterms:modified xsi:type="dcterms:W3CDTF">2014-06-25T16:06:42Z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6bcc7e64-411b-46c5-93bd-ec87a6810c10</vt:lpwstr>
  </property>
  <property fmtid="{D5CDD505-2E9C-101B-9397-08002B2CF9AE}" pid="4" name="ContentTypeId">
    <vt:lpwstr>0x010100D03C1FEDB24A304B88B22491CFC0976900BDDACB3425B3CA438DCE84BCE075FBD5</vt:lpwstr>
  </property>
  <property fmtid="{D5CDD505-2E9C-101B-9397-08002B2CF9AE}" pid="5" name="TaxKeyword">
    <vt:lpwstr/>
  </property>
</Properties>
</file>