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480" windowHeight="10380" activeTab="0"/>
  </bookViews>
  <sheets>
    <sheet name="Various Purpose Fiscal Note" sheetId="1" r:id="rId1"/>
    <sheet name="calculations" sheetId="2" r:id="rId2"/>
  </sheets>
  <definedNames>
    <definedName name="_xlnm.Print_Area" localSheetId="0">'Various Purpose Fiscal Note'!$A$1:$H$49</definedName>
  </definedNames>
  <calcPr fullCalcOnLoad="1"/>
</workbook>
</file>

<file path=xl/sharedStrings.xml><?xml version="1.0" encoding="utf-8"?>
<sst xmlns="http://schemas.openxmlformats.org/spreadsheetml/2006/main" count="68" uniqueCount="54">
  <si>
    <t>FISCAL NOTE</t>
  </si>
  <si>
    <t xml:space="preserve">Note Reviewed By:   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</si>
  <si>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</si>
  <si>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</si>
  <si>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</si>
  <si>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</si>
  <si>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</si>
  <si>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</si>
  <si>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Department</t>
  </si>
  <si>
    <t>TOTAL</t>
  </si>
  <si>
    <t>Expenditures by Categories</t>
  </si>
  <si>
    <t>Assumptions:</t>
  </si>
  <si>
    <t>Ordinance/Motion No.   00-</t>
  </si>
  <si>
    <t>Bond Proceeds</t>
  </si>
  <si>
    <t>Bonds</t>
  </si>
  <si>
    <t>DNRP</t>
  </si>
  <si>
    <t>liable fund to LTGO Fund 8400.  Fund 8400 will aggregate the revenue and service the actual debt.</t>
  </si>
  <si>
    <r>
      <rPr>
        <vertAlign val="superscript"/>
        <sz val="10.5"/>
        <rFont val="Univers"/>
        <family val="0"/>
      </rPr>
      <t>1</t>
    </r>
    <r>
      <rPr>
        <sz val="10.5"/>
        <rFont val="Univers"/>
        <family val="2"/>
      </rPr>
      <t xml:space="preserve"> Bond proceeds will be deposited directly into the identified fund.  Debt service payments will be transferred from the </t>
    </r>
  </si>
  <si>
    <t>Current assumptions are listed below:</t>
  </si>
  <si>
    <t>Project</t>
  </si>
  <si>
    <t>Term</t>
  </si>
  <si>
    <t>Rate</t>
  </si>
  <si>
    <t>Debt Service</t>
  </si>
  <si>
    <t xml:space="preserve">Tall Chief Acquisition, White River Tree Farm, SWM Capital Program </t>
  </si>
  <si>
    <t>Conservation Futures</t>
  </si>
  <si>
    <t>SWM Capital</t>
  </si>
  <si>
    <t>Roads Capital</t>
  </si>
  <si>
    <t>White River Tree Farm acquisition (Conservation Futures)</t>
  </si>
  <si>
    <t>Tall Chief acquisition (Conservation Futures)</t>
  </si>
  <si>
    <t>SWM and Roads Capital (SWM) *</t>
  </si>
  <si>
    <t>SWM</t>
  </si>
  <si>
    <t>Bonds Proceeds to:</t>
  </si>
  <si>
    <t>Debt Service Expenditures from:</t>
  </si>
  <si>
    <t>(2) repayment schedules, and</t>
  </si>
  <si>
    <t xml:space="preserve">(1) interest rates, </t>
  </si>
  <si>
    <t>(3) cost of issuance.</t>
  </si>
  <si>
    <t xml:space="preserve">  Impact of the above legislation on the fiscal affairs of King County is estimated to be (in millions):</t>
  </si>
  <si>
    <r>
      <t xml:space="preserve">Debt Service Payments </t>
    </r>
    <r>
      <rPr>
        <vertAlign val="superscript"/>
        <sz val="10.5"/>
        <rFont val="Univers"/>
        <family val="0"/>
      </rPr>
      <t>1,2,3</t>
    </r>
  </si>
  <si>
    <t xml:space="preserve">          * This project will be interest only in 2014, 2015, and 2016, with full debt and interest payment beginning in 2017.</t>
  </si>
  <si>
    <r>
      <rPr>
        <vertAlign val="superscript"/>
        <sz val="10.5"/>
        <rFont val="Univers"/>
        <family val="0"/>
      </rPr>
      <t>3</t>
    </r>
    <r>
      <rPr>
        <sz val="10.5"/>
        <rFont val="Univers"/>
        <family val="2"/>
      </rPr>
      <t xml:space="preserve"> Debt payments are assumed to begin in the second half of 2014.</t>
    </r>
  </si>
  <si>
    <t>20 (level debt)</t>
  </si>
  <si>
    <t>3 (interest only)</t>
  </si>
  <si>
    <t>17 (level debt)</t>
  </si>
  <si>
    <t>Affected Agency and/or Agencies: DNRP</t>
  </si>
  <si>
    <t>BONDING ANALYSIS</t>
  </si>
  <si>
    <t>Scenario</t>
  </si>
  <si>
    <t>Principal amt</t>
  </si>
  <si>
    <t>Term (yrs)</t>
  </si>
  <si>
    <t>p</t>
  </si>
  <si>
    <t>i</t>
  </si>
  <si>
    <t>3&amp;17</t>
  </si>
  <si>
    <r>
      <t xml:space="preserve">Title:  </t>
    </r>
    <r>
      <rPr>
        <b/>
        <sz val="10.5"/>
        <rFont val="Univers"/>
        <family val="0"/>
      </rPr>
      <t>LTGO Bond Ordinance for Various Purposes:</t>
    </r>
  </si>
  <si>
    <r>
      <t xml:space="preserve">Note Prepared By: </t>
    </r>
    <r>
      <rPr>
        <b/>
        <sz val="10.5"/>
        <rFont val="Univers"/>
        <family val="0"/>
      </rPr>
      <t xml:space="preserve">Aaron Rubardt  </t>
    </r>
  </si>
  <si>
    <r>
      <rPr>
        <vertAlign val="superscript"/>
        <sz val="10.5"/>
        <rFont val="Univers"/>
        <family val="0"/>
      </rPr>
      <t>2</t>
    </r>
    <r>
      <rPr>
        <sz val="10.5"/>
        <rFont val="Univers"/>
        <family val="2"/>
      </rPr>
      <t xml:space="preserve"> The debt payment amounts will be determined at debt issuance when the following variables have been locked in: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</si>
</sst>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0.0%"/>
    <numFmt numFmtId="170" formatCode="0000.0"/>
    <numFmt numFmtId="171" formatCode="_(&quot;$&quot;* #,##0_);_(&quot;$&quot;* \(#,##0\);_(&quot;$&quot;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u val="single"/>
      <sz val="10.5"/>
      <name val="Univers"/>
      <family val="2"/>
    </font>
    <font>
      <sz val="10"/>
      <name val="Univers"/>
      <family val="0"/>
    </font>
    <font>
      <vertAlign val="superscript"/>
      <sz val="10.5"/>
      <name val="Univers"/>
      <family val="0"/>
    </font>
    <font>
      <sz val="10.5"/>
      <name val="Arial"/>
      <family val="2"/>
    </font>
    <font>
      <u val="single"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8" fontId="8" fillId="0" borderId="16" xfId="0" applyNumberFormat="1" applyFont="1" applyBorder="1" applyAlignment="1">
      <alignment horizontal="center"/>
    </xf>
    <xf numFmtId="168" fontId="8" fillId="0" borderId="33" xfId="0" applyNumberFormat="1" applyFont="1" applyBorder="1" applyAlignment="1">
      <alignment horizontal="center"/>
    </xf>
    <xf numFmtId="168" fontId="8" fillId="0" borderId="34" xfId="0" applyNumberFormat="1" applyFont="1" applyBorder="1" applyAlignment="1">
      <alignment horizontal="center"/>
    </xf>
    <xf numFmtId="168" fontId="6" fillId="0" borderId="24" xfId="0" applyNumberFormat="1" applyFont="1" applyBorder="1" applyAlignment="1">
      <alignment horizontal="center"/>
    </xf>
    <xf numFmtId="168" fontId="6" fillId="0" borderId="35" xfId="0" applyNumberFormat="1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168" fontId="4" fillId="0" borderId="36" xfId="0" applyNumberFormat="1" applyFont="1" applyBorder="1" applyAlignment="1">
      <alignment horizontal="center"/>
    </xf>
    <xf numFmtId="168" fontId="4" fillId="0" borderId="37" xfId="0" applyNumberFormat="1" applyFont="1" applyBorder="1" applyAlignment="1">
      <alignment horizontal="center"/>
    </xf>
    <xf numFmtId="168" fontId="4" fillId="0" borderId="38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 horizontal="center"/>
    </xf>
    <xf numFmtId="168" fontId="4" fillId="0" borderId="34" xfId="0" applyNumberFormat="1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168" fontId="10" fillId="0" borderId="16" xfId="0" applyNumberFormat="1" applyFont="1" applyBorder="1" applyAlignment="1">
      <alignment horizontal="center"/>
    </xf>
    <xf numFmtId="168" fontId="10" fillId="0" borderId="33" xfId="0" applyNumberFormat="1" applyFont="1" applyBorder="1" applyAlignment="1">
      <alignment horizontal="center"/>
    </xf>
    <xf numFmtId="168" fontId="10" fillId="0" borderId="3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6" fontId="0" fillId="0" borderId="0" xfId="0" applyNumberFormat="1" applyAlignment="1">
      <alignment/>
    </xf>
    <xf numFmtId="0" fontId="4" fillId="0" borderId="12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68" fontId="4" fillId="0" borderId="36" xfId="0" applyNumberFormat="1" applyFont="1" applyBorder="1" applyAlignment="1">
      <alignment horizontal="center"/>
    </xf>
    <xf numFmtId="168" fontId="4" fillId="0" borderId="37" xfId="0" applyNumberFormat="1" applyFont="1" applyBorder="1" applyAlignment="1">
      <alignment horizontal="center"/>
    </xf>
    <xf numFmtId="168" fontId="4" fillId="0" borderId="38" xfId="0" applyNumberFormat="1" applyFont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indent="2"/>
    </xf>
    <xf numFmtId="0" fontId="12" fillId="0" borderId="0" xfId="0" applyFont="1" applyFill="1" applyAlignment="1">
      <alignment/>
    </xf>
    <xf numFmtId="164" fontId="4" fillId="0" borderId="16" xfId="0" applyNumberFormat="1" applyFont="1" applyFill="1" applyBorder="1" applyAlignment="1">
      <alignment horizontal="center"/>
    </xf>
    <xf numFmtId="168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 quotePrefix="1">
      <alignment horizontal="center"/>
    </xf>
    <xf numFmtId="164" fontId="4" fillId="0" borderId="36" xfId="0" applyNumberFormat="1" applyFont="1" applyFill="1" applyBorder="1" applyAlignment="1">
      <alignment horizontal="center"/>
    </xf>
    <xf numFmtId="168" fontId="4" fillId="0" borderId="3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 indent="2"/>
    </xf>
    <xf numFmtId="0" fontId="13" fillId="0" borderId="0" xfId="0" applyFont="1" applyFill="1" applyAlignment="1">
      <alignment horizontal="center"/>
    </xf>
    <xf numFmtId="6" fontId="12" fillId="0" borderId="0" xfId="0" applyNumberFormat="1" applyFont="1" applyFill="1" applyAlignment="1">
      <alignment horizontal="center"/>
    </xf>
    <xf numFmtId="169" fontId="12" fillId="0" borderId="0" xfId="57" applyNumberFormat="1" applyFont="1" applyAlignment="1">
      <alignment horizontal="center"/>
    </xf>
    <xf numFmtId="168" fontId="8" fillId="0" borderId="16" xfId="0" applyNumberFormat="1" applyFont="1" applyFill="1" applyBorder="1" applyAlignment="1">
      <alignment horizontal="center"/>
    </xf>
    <xf numFmtId="168" fontId="8" fillId="0" borderId="33" xfId="0" applyNumberFormat="1" applyFont="1" applyFill="1" applyBorder="1" applyAlignment="1">
      <alignment horizontal="center"/>
    </xf>
    <xf numFmtId="168" fontId="8" fillId="0" borderId="34" xfId="0" applyNumberFormat="1" applyFont="1" applyFill="1" applyBorder="1" applyAlignment="1">
      <alignment horizontal="center"/>
    </xf>
    <xf numFmtId="0" fontId="4" fillId="0" borderId="20" xfId="42" applyNumberFormat="1" applyFont="1" applyBorder="1" applyAlignment="1">
      <alignment horizontal="center"/>
    </xf>
    <xf numFmtId="0" fontId="4" fillId="0" borderId="39" xfId="42" applyNumberFormat="1" applyFont="1" applyBorder="1" applyAlignment="1">
      <alignment horizontal="center"/>
    </xf>
    <xf numFmtId="168" fontId="4" fillId="0" borderId="16" xfId="0" applyNumberFormat="1" applyFont="1" applyFill="1" applyBorder="1" applyAlignment="1">
      <alignment horizontal="center"/>
    </xf>
    <xf numFmtId="168" fontId="4" fillId="0" borderId="3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5" fillId="0" borderId="0" xfId="0" applyFont="1" applyAlignment="1">
      <alignment horizontal="left"/>
    </xf>
    <xf numFmtId="0" fontId="0" fillId="0" borderId="0" xfId="0" applyAlignment="1">
      <alignment horizontal="right"/>
    </xf>
    <xf numFmtId="171" fontId="0" fillId="0" borderId="0" xfId="44" applyNumberFormat="1" applyFont="1" applyAlignment="1">
      <alignment/>
    </xf>
    <xf numFmtId="0" fontId="0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5" fontId="0" fillId="33" borderId="0" xfId="44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>
      <alignment horizontal="right"/>
    </xf>
    <xf numFmtId="10" fontId="0" fillId="33" borderId="0" xfId="57" applyNumberFormat="1" applyFont="1" applyFill="1" applyAlignment="1">
      <alignment horizontal="right"/>
    </xf>
    <xf numFmtId="171" fontId="0" fillId="0" borderId="0" xfId="44" applyNumberFormat="1" applyFont="1" applyAlignment="1">
      <alignment horizontal="center"/>
    </xf>
    <xf numFmtId="6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68" fontId="4" fillId="0" borderId="3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7">
      <selection activeCell="J35" sqref="J3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39" customWidth="1"/>
    <col min="4" max="4" width="11.57421875" style="0" customWidth="1"/>
    <col min="5" max="5" width="14.8515625" style="39" customWidth="1"/>
    <col min="6" max="6" width="13.57421875" style="39" customWidth="1"/>
    <col min="7" max="7" width="13.7109375" style="39" customWidth="1"/>
    <col min="8" max="8" width="14.140625" style="39" customWidth="1"/>
    <col min="9" max="9" width="9.140625" style="39" customWidth="1"/>
    <col min="10" max="10" width="10.7109375" style="0" bestFit="1" customWidth="1"/>
  </cols>
  <sheetData>
    <row r="1" spans="1:10" ht="15">
      <c r="A1" s="1"/>
      <c r="B1" s="2"/>
      <c r="C1" s="38"/>
      <c r="D1" s="34" t="s">
        <v>0</v>
      </c>
      <c r="E1" s="38"/>
      <c r="F1" s="38"/>
      <c r="G1" s="38"/>
      <c r="H1" s="38"/>
      <c r="J1" s="1"/>
    </row>
    <row r="2" spans="1:8" ht="14.25" thickBot="1">
      <c r="A2" s="21"/>
      <c r="B2" s="3"/>
      <c r="C2" s="38"/>
      <c r="D2" s="3"/>
      <c r="E2" s="38"/>
      <c r="F2" s="38"/>
      <c r="G2" s="38"/>
      <c r="H2" s="38"/>
    </row>
    <row r="3" spans="1:8" ht="18" customHeight="1" thickTop="1">
      <c r="A3" s="4" t="s">
        <v>12</v>
      </c>
      <c r="B3" s="5"/>
      <c r="C3" s="40"/>
      <c r="D3" s="6"/>
      <c r="E3" s="40"/>
      <c r="F3" s="40"/>
      <c r="G3" s="40"/>
      <c r="H3" s="41"/>
    </row>
    <row r="4" spans="1:8" ht="18" customHeight="1">
      <c r="A4" s="7" t="s">
        <v>51</v>
      </c>
      <c r="B4" s="8"/>
      <c r="C4" s="42"/>
      <c r="D4" s="9"/>
      <c r="E4" s="42"/>
      <c r="F4" s="42"/>
      <c r="G4" s="42"/>
      <c r="H4" s="43"/>
    </row>
    <row r="5" spans="1:8" ht="18" customHeight="1">
      <c r="A5" s="73" t="s">
        <v>23</v>
      </c>
      <c r="B5" s="74"/>
      <c r="C5" s="75"/>
      <c r="D5" s="76"/>
      <c r="E5" s="75"/>
      <c r="F5" s="75"/>
      <c r="G5" s="75"/>
      <c r="H5" s="77"/>
    </row>
    <row r="6" spans="1:8" ht="18" customHeight="1">
      <c r="A6" s="115" t="s">
        <v>43</v>
      </c>
      <c r="B6" s="116"/>
      <c r="C6" s="75"/>
      <c r="D6" s="116"/>
      <c r="E6" s="75"/>
      <c r="F6" s="75"/>
      <c r="G6" s="75"/>
      <c r="H6" s="77"/>
    </row>
    <row r="7" spans="1:8" ht="18" customHeight="1">
      <c r="A7" s="10" t="s">
        <v>52</v>
      </c>
      <c r="B7" s="11"/>
      <c r="C7" s="42"/>
      <c r="D7" s="11"/>
      <c r="E7" s="42"/>
      <c r="F7" s="42"/>
      <c r="G7" s="42"/>
      <c r="H7" s="43"/>
    </row>
    <row r="8" spans="1:8" ht="18" customHeight="1" thickBot="1">
      <c r="A8" s="12" t="s">
        <v>1</v>
      </c>
      <c r="B8" s="13"/>
      <c r="C8" s="44"/>
      <c r="D8" s="13"/>
      <c r="E8" s="44"/>
      <c r="F8" s="44"/>
      <c r="G8" s="44"/>
      <c r="H8" s="45"/>
    </row>
    <row r="9" spans="1:8" ht="18" customHeight="1" thickTop="1">
      <c r="A9" s="14"/>
      <c r="C9" s="38"/>
      <c r="D9" s="11"/>
      <c r="E9" s="42"/>
      <c r="F9" s="42"/>
      <c r="G9" s="42"/>
      <c r="H9" s="42"/>
    </row>
    <row r="10" spans="1:8" ht="18" customHeight="1">
      <c r="A10" s="11" t="s">
        <v>36</v>
      </c>
      <c r="C10" s="38"/>
      <c r="D10" s="14"/>
      <c r="E10" s="38"/>
      <c r="F10" s="38"/>
      <c r="G10" s="38"/>
      <c r="H10" s="38"/>
    </row>
    <row r="11" spans="1:8" ht="18" customHeight="1" thickBot="1">
      <c r="A11" s="33" t="s">
        <v>31</v>
      </c>
      <c r="B11" s="11"/>
      <c r="C11" s="38"/>
      <c r="D11" s="14"/>
      <c r="E11" s="38"/>
      <c r="F11" s="38"/>
      <c r="G11" s="38"/>
      <c r="H11" s="38"/>
    </row>
    <row r="12" spans="1:8" ht="18" customHeight="1">
      <c r="A12" s="22" t="s">
        <v>2</v>
      </c>
      <c r="B12" s="23"/>
      <c r="C12" s="24" t="s">
        <v>3</v>
      </c>
      <c r="D12" s="24" t="s">
        <v>4</v>
      </c>
      <c r="E12" s="111">
        <v>2014</v>
      </c>
      <c r="F12" s="111">
        <v>2015</v>
      </c>
      <c r="G12" s="111">
        <v>2016</v>
      </c>
      <c r="H12" s="112">
        <v>2017</v>
      </c>
    </row>
    <row r="13" spans="1:8" ht="18" customHeight="1">
      <c r="A13" s="25"/>
      <c r="B13" s="15"/>
      <c r="C13" s="16" t="s">
        <v>5</v>
      </c>
      <c r="D13" s="16" t="s">
        <v>6</v>
      </c>
      <c r="E13" s="51"/>
      <c r="F13" s="51"/>
      <c r="G13" s="52"/>
      <c r="H13" s="53"/>
    </row>
    <row r="14" spans="1:8" ht="18" customHeight="1">
      <c r="A14" s="83" t="s">
        <v>24</v>
      </c>
      <c r="B14" s="84"/>
      <c r="C14" s="91">
        <v>3151</v>
      </c>
      <c r="D14" s="78" t="s">
        <v>14</v>
      </c>
      <c r="E14" s="92">
        <v>8.3</v>
      </c>
      <c r="F14" s="60"/>
      <c r="G14" s="61"/>
      <c r="H14" s="62"/>
    </row>
    <row r="15" spans="1:8" ht="18" customHeight="1">
      <c r="A15" s="83" t="s">
        <v>24</v>
      </c>
      <c r="B15" s="84"/>
      <c r="C15" s="91">
        <v>3151</v>
      </c>
      <c r="D15" s="78" t="s">
        <v>14</v>
      </c>
      <c r="E15" s="92">
        <v>3.6</v>
      </c>
      <c r="F15" s="60"/>
      <c r="G15" s="61"/>
      <c r="H15" s="62"/>
    </row>
    <row r="16" spans="1:8" ht="18" customHeight="1">
      <c r="A16" s="83" t="s">
        <v>25</v>
      </c>
      <c r="B16" s="84"/>
      <c r="C16" s="91">
        <v>3181</v>
      </c>
      <c r="D16" s="78" t="s">
        <v>14</v>
      </c>
      <c r="E16" s="92">
        <v>10.4</v>
      </c>
      <c r="F16" s="60"/>
      <c r="G16" s="61"/>
      <c r="H16" s="62"/>
    </row>
    <row r="17" spans="1:8" ht="18" customHeight="1">
      <c r="A17" s="85" t="s">
        <v>26</v>
      </c>
      <c r="B17" s="86"/>
      <c r="C17" s="95">
        <v>3860</v>
      </c>
      <c r="D17" s="79" t="s">
        <v>14</v>
      </c>
      <c r="E17" s="96">
        <v>3.2</v>
      </c>
      <c r="F17" s="80"/>
      <c r="G17" s="81"/>
      <c r="H17" s="82"/>
    </row>
    <row r="18" spans="1:12" ht="18" customHeight="1" thickBot="1">
      <c r="A18" s="26"/>
      <c r="B18" s="27" t="s">
        <v>7</v>
      </c>
      <c r="C18" s="69"/>
      <c r="D18" s="28"/>
      <c r="E18" s="54">
        <v>25.5</v>
      </c>
      <c r="F18" s="54"/>
      <c r="G18" s="54"/>
      <c r="H18" s="55"/>
      <c r="L18" s="128"/>
    </row>
    <row r="19" spans="1:8" ht="18" customHeight="1">
      <c r="A19" s="14"/>
      <c r="B19" s="14"/>
      <c r="C19" s="38"/>
      <c r="D19" s="14"/>
      <c r="E19" s="63"/>
      <c r="F19" s="63"/>
      <c r="G19" s="63"/>
      <c r="H19" s="63"/>
    </row>
    <row r="20" spans="1:8" ht="18" customHeight="1" thickBot="1">
      <c r="A20" s="32" t="s">
        <v>32</v>
      </c>
      <c r="B20" s="11"/>
      <c r="C20" s="42"/>
      <c r="D20" s="14"/>
      <c r="E20" s="63"/>
      <c r="F20" s="63"/>
      <c r="G20" s="63"/>
      <c r="H20" s="63"/>
    </row>
    <row r="21" spans="1:8" ht="18" customHeight="1">
      <c r="A21" s="22" t="s">
        <v>2</v>
      </c>
      <c r="B21" s="23"/>
      <c r="C21" s="24" t="s">
        <v>3</v>
      </c>
      <c r="D21" s="24" t="s">
        <v>8</v>
      </c>
      <c r="E21" s="111">
        <v>2014</v>
      </c>
      <c r="F21" s="111">
        <v>2015</v>
      </c>
      <c r="G21" s="111">
        <v>2016</v>
      </c>
      <c r="H21" s="112">
        <v>2017</v>
      </c>
    </row>
    <row r="22" spans="1:8" ht="18" customHeight="1">
      <c r="A22" s="25"/>
      <c r="B22" s="17"/>
      <c r="C22" s="16" t="s">
        <v>5</v>
      </c>
      <c r="D22" s="16"/>
      <c r="E22" s="64"/>
      <c r="F22" s="64"/>
      <c r="G22" s="65"/>
      <c r="H22" s="66"/>
    </row>
    <row r="23" spans="1:8" ht="18" customHeight="1">
      <c r="A23" s="83" t="s">
        <v>24</v>
      </c>
      <c r="B23" s="93"/>
      <c r="C23" s="94">
        <v>3151</v>
      </c>
      <c r="D23" s="78" t="s">
        <v>15</v>
      </c>
      <c r="E23" s="92">
        <v>0.3</v>
      </c>
      <c r="F23" s="92">
        <v>0.6</v>
      </c>
      <c r="G23" s="92">
        <v>0.6</v>
      </c>
      <c r="H23" s="129">
        <v>0.6</v>
      </c>
    </row>
    <row r="24" spans="1:8" ht="18" customHeight="1">
      <c r="A24" s="83" t="s">
        <v>24</v>
      </c>
      <c r="B24" s="93"/>
      <c r="C24" s="78">
        <v>3151</v>
      </c>
      <c r="D24" s="78" t="s">
        <v>15</v>
      </c>
      <c r="E24" s="92">
        <v>0.125</v>
      </c>
      <c r="F24" s="92">
        <v>0.3</v>
      </c>
      <c r="G24" s="92">
        <v>0.3</v>
      </c>
      <c r="H24" s="129">
        <v>0.3</v>
      </c>
    </row>
    <row r="25" spans="1:8" ht="18" customHeight="1">
      <c r="A25" s="83" t="s">
        <v>30</v>
      </c>
      <c r="B25" s="93"/>
      <c r="C25" s="94">
        <v>1211</v>
      </c>
      <c r="D25" s="78" t="s">
        <v>15</v>
      </c>
      <c r="E25" s="92">
        <v>0.2</v>
      </c>
      <c r="F25" s="92">
        <v>0.4</v>
      </c>
      <c r="G25" s="92">
        <v>0.4</v>
      </c>
      <c r="H25" s="129">
        <v>1.2</v>
      </c>
    </row>
    <row r="26" spans="1:9" ht="18" customHeight="1" thickBot="1">
      <c r="A26" s="26"/>
      <c r="B26" s="27" t="s">
        <v>9</v>
      </c>
      <c r="C26" s="69"/>
      <c r="D26" s="28"/>
      <c r="E26" s="54">
        <f>SUM(E23:E25)</f>
        <v>0.625</v>
      </c>
      <c r="F26" s="54">
        <f>SUM(F23:F25)</f>
        <v>1.2999999999999998</v>
      </c>
      <c r="G26" s="54">
        <f>SUM(G23:G25)</f>
        <v>1.2999999999999998</v>
      </c>
      <c r="H26" s="54">
        <f>SUM(H23:H25)</f>
        <v>2.0999999999999996</v>
      </c>
      <c r="I26" s="47"/>
    </row>
    <row r="27" spans="1:8" ht="18" customHeight="1">
      <c r="A27" s="14"/>
      <c r="B27" s="14"/>
      <c r="C27" s="38"/>
      <c r="D27" s="14"/>
      <c r="E27" s="56"/>
      <c r="F27" s="56"/>
      <c r="G27" s="56"/>
      <c r="H27" s="56"/>
    </row>
    <row r="28" spans="1:8" ht="18" customHeight="1" thickBot="1">
      <c r="A28" s="32" t="s">
        <v>10</v>
      </c>
      <c r="B28" s="11"/>
      <c r="C28" s="42"/>
      <c r="D28" s="11"/>
      <c r="E28" s="56"/>
      <c r="F28" s="56"/>
      <c r="G28" s="56"/>
      <c r="H28" s="56"/>
    </row>
    <row r="29" spans="1:10" ht="18" customHeight="1">
      <c r="A29" s="22"/>
      <c r="B29" s="23"/>
      <c r="C29" s="29"/>
      <c r="D29" s="30"/>
      <c r="E29" s="111">
        <v>2014</v>
      </c>
      <c r="F29" s="111">
        <v>2015</v>
      </c>
      <c r="G29" s="111">
        <v>2016</v>
      </c>
      <c r="H29" s="112">
        <v>2017</v>
      </c>
      <c r="I29" s="48"/>
      <c r="J29" s="18"/>
    </row>
    <row r="30" spans="1:10" ht="18" customHeight="1">
      <c r="A30" s="83" t="s">
        <v>13</v>
      </c>
      <c r="B30" s="84"/>
      <c r="C30" s="101"/>
      <c r="D30" s="102"/>
      <c r="E30" s="92">
        <f>SUM(E14:E17)</f>
        <v>25.5</v>
      </c>
      <c r="F30" s="108"/>
      <c r="G30" s="109"/>
      <c r="H30" s="110"/>
      <c r="I30" s="48"/>
      <c r="J30" s="18"/>
    </row>
    <row r="31" spans="1:10" ht="18" customHeight="1">
      <c r="A31" s="83" t="s">
        <v>37</v>
      </c>
      <c r="B31" s="84"/>
      <c r="C31" s="101"/>
      <c r="D31" s="93"/>
      <c r="E31" s="113">
        <f>E25+E24+E23</f>
        <v>0.625</v>
      </c>
      <c r="F31" s="113">
        <f>F25+F24+F23</f>
        <v>1.2999999999999998</v>
      </c>
      <c r="G31" s="113">
        <f>G25+G24+G23</f>
        <v>1.2999999999999998</v>
      </c>
      <c r="H31" s="114">
        <f>H25+H24+H23</f>
        <v>2.1</v>
      </c>
      <c r="I31" s="49"/>
      <c r="J31" s="19"/>
    </row>
    <row r="32" spans="1:8" ht="18" customHeight="1">
      <c r="A32" s="35"/>
      <c r="B32" s="36"/>
      <c r="C32" s="70"/>
      <c r="D32" s="37"/>
      <c r="E32" s="57"/>
      <c r="F32" s="57"/>
      <c r="G32" s="58"/>
      <c r="H32" s="59"/>
    </row>
    <row r="33" spans="1:10" ht="18" customHeight="1" thickBot="1">
      <c r="A33" s="26" t="s">
        <v>9</v>
      </c>
      <c r="B33" s="27"/>
      <c r="C33" s="71"/>
      <c r="D33" s="31"/>
      <c r="E33" s="54">
        <f>SUM(E30:E31)</f>
        <v>26.125</v>
      </c>
      <c r="F33" s="54">
        <f>SUM(F30:F31)</f>
        <v>1.2999999999999998</v>
      </c>
      <c r="G33" s="54">
        <f>SUM(G30:G31)</f>
        <v>1.2999999999999998</v>
      </c>
      <c r="H33" s="54">
        <f>SUM(H30:H31)</f>
        <v>2.1</v>
      </c>
      <c r="I33" s="50"/>
      <c r="J33" s="20"/>
    </row>
    <row r="34" spans="1:10" ht="18" customHeight="1">
      <c r="A34" s="14" t="s">
        <v>11</v>
      </c>
      <c r="B34" s="14"/>
      <c r="C34" s="38"/>
      <c r="D34" s="14"/>
      <c r="E34" s="46"/>
      <c r="F34" s="46"/>
      <c r="G34" s="46"/>
      <c r="H34" s="46"/>
      <c r="I34" s="50"/>
      <c r="J34" s="20"/>
    </row>
    <row r="35" spans="1:10" ht="15.75">
      <c r="A35" s="97" t="s">
        <v>17</v>
      </c>
      <c r="B35" s="90"/>
      <c r="C35" s="98"/>
      <c r="D35" s="99"/>
      <c r="E35" s="100"/>
      <c r="F35" s="100"/>
      <c r="G35" s="100"/>
      <c r="H35" s="100"/>
      <c r="I35" s="50"/>
      <c r="J35" s="20"/>
    </row>
    <row r="36" spans="1:10" ht="13.5">
      <c r="A36" s="99" t="s">
        <v>16</v>
      </c>
      <c r="B36" s="90"/>
      <c r="C36" s="98"/>
      <c r="D36" s="99"/>
      <c r="E36" s="100"/>
      <c r="F36" s="100"/>
      <c r="G36" s="100"/>
      <c r="H36" s="100"/>
      <c r="I36" s="50"/>
      <c r="J36" s="20"/>
    </row>
    <row r="37" spans="1:8" ht="15.75">
      <c r="A37" s="97" t="s">
        <v>53</v>
      </c>
      <c r="B37" s="90"/>
      <c r="C37" s="98"/>
      <c r="D37" s="99"/>
      <c r="E37" s="98"/>
      <c r="F37" s="98"/>
      <c r="G37" s="98"/>
      <c r="H37" s="98"/>
    </row>
    <row r="38" spans="1:8" ht="13.5">
      <c r="A38" s="103" t="s">
        <v>34</v>
      </c>
      <c r="B38" s="90"/>
      <c r="C38" s="87"/>
      <c r="D38" s="90"/>
      <c r="E38" s="87"/>
      <c r="F38" s="87"/>
      <c r="G38" s="87"/>
      <c r="H38" s="87"/>
    </row>
    <row r="39" spans="1:8" ht="13.5">
      <c r="A39" s="103" t="s">
        <v>33</v>
      </c>
      <c r="B39" s="90"/>
      <c r="C39" s="87"/>
      <c r="D39" s="90"/>
      <c r="E39" s="87"/>
      <c r="F39" s="87"/>
      <c r="G39" s="87"/>
      <c r="H39" s="87"/>
    </row>
    <row r="40" spans="1:8" ht="13.5">
      <c r="A40" s="103" t="s">
        <v>35</v>
      </c>
      <c r="B40" s="90"/>
      <c r="C40" s="87"/>
      <c r="D40" s="90"/>
      <c r="E40" s="87"/>
      <c r="F40" s="87"/>
      <c r="G40" s="87"/>
      <c r="H40" s="87"/>
    </row>
    <row r="41" spans="1:8" ht="13.5">
      <c r="A41" s="103" t="s">
        <v>18</v>
      </c>
      <c r="B41" s="90"/>
      <c r="C41" s="87"/>
      <c r="D41" s="90"/>
      <c r="E41" s="87"/>
      <c r="F41" s="87"/>
      <c r="G41" s="87"/>
      <c r="H41" s="87"/>
    </row>
    <row r="42" spans="1:8" ht="13.5">
      <c r="A42" s="104" t="s">
        <v>19</v>
      </c>
      <c r="B42" s="90"/>
      <c r="C42" s="87"/>
      <c r="D42" s="90"/>
      <c r="E42" s="87"/>
      <c r="F42" s="105" t="s">
        <v>20</v>
      </c>
      <c r="G42" s="105" t="s">
        <v>21</v>
      </c>
      <c r="H42" s="105" t="s">
        <v>22</v>
      </c>
    </row>
    <row r="43" spans="1:8" ht="13.5">
      <c r="A43" s="89" t="s">
        <v>27</v>
      </c>
      <c r="B43" s="90"/>
      <c r="C43" s="87"/>
      <c r="D43" s="90"/>
      <c r="E43" s="87"/>
      <c r="F43" s="87" t="s">
        <v>40</v>
      </c>
      <c r="G43" s="88">
        <v>0.045</v>
      </c>
      <c r="H43" s="106">
        <v>638000</v>
      </c>
    </row>
    <row r="44" spans="1:8" ht="13.5">
      <c r="A44" s="89" t="s">
        <v>28</v>
      </c>
      <c r="B44" s="90"/>
      <c r="C44" s="87"/>
      <c r="D44" s="90"/>
      <c r="E44" s="87"/>
      <c r="F44" s="87" t="s">
        <v>40</v>
      </c>
      <c r="G44" s="88">
        <v>0.045</v>
      </c>
      <c r="H44" s="106">
        <v>277000</v>
      </c>
    </row>
    <row r="45" spans="1:8" ht="13.5">
      <c r="A45" s="89" t="s">
        <v>29</v>
      </c>
      <c r="B45" s="90"/>
      <c r="C45" s="87"/>
      <c r="D45" s="90"/>
      <c r="E45" s="87"/>
      <c r="F45" s="87"/>
      <c r="G45" s="88"/>
      <c r="H45" s="106"/>
    </row>
    <row r="46" ht="13.5">
      <c r="A46" s="67" t="s">
        <v>38</v>
      </c>
    </row>
    <row r="47" spans="1:8" ht="13.5">
      <c r="A47" s="67"/>
      <c r="F47" s="68" t="s">
        <v>41</v>
      </c>
      <c r="G47" s="107">
        <v>0.045</v>
      </c>
      <c r="H47" s="106">
        <v>366000</v>
      </c>
    </row>
    <row r="48" spans="1:8" ht="13.5">
      <c r="A48" s="67"/>
      <c r="F48" s="68" t="s">
        <v>42</v>
      </c>
      <c r="G48" s="107">
        <v>0.045</v>
      </c>
      <c r="H48" s="106">
        <v>1165515</v>
      </c>
    </row>
    <row r="49" spans="1:8" ht="15.75">
      <c r="A49" s="97" t="s">
        <v>39</v>
      </c>
      <c r="F49" s="68"/>
      <c r="G49" s="68"/>
      <c r="H49" s="68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8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9.00390625" style="0" bestFit="1" customWidth="1"/>
    <col min="2" max="2" width="11.7109375" style="0" bestFit="1" customWidth="1"/>
    <col min="3" max="3" width="10.7109375" style="0" bestFit="1" customWidth="1"/>
    <col min="4" max="5" width="11.7109375" style="0" bestFit="1" customWidth="1"/>
    <col min="6" max="6" width="10.7109375" style="0" bestFit="1" customWidth="1"/>
    <col min="7" max="7" width="11.7109375" style="0" bestFit="1" customWidth="1"/>
  </cols>
  <sheetData>
    <row r="1" spans="1:5" ht="14.25">
      <c r="A1" s="117" t="s">
        <v>44</v>
      </c>
      <c r="B1" s="118"/>
      <c r="C1" s="118"/>
      <c r="D1" s="118"/>
      <c r="E1" s="119"/>
    </row>
    <row r="2" spans="1:5" ht="12.75">
      <c r="A2" s="120"/>
      <c r="B2" s="118"/>
      <c r="C2" s="118"/>
      <c r="D2" s="118"/>
      <c r="E2" s="119"/>
    </row>
    <row r="3" spans="1:5" ht="14.25">
      <c r="A3" s="120" t="s">
        <v>45</v>
      </c>
      <c r="B3" s="121">
        <v>1</v>
      </c>
      <c r="C3" s="121">
        <v>2</v>
      </c>
      <c r="D3" s="121">
        <v>3</v>
      </c>
      <c r="E3" s="119"/>
    </row>
    <row r="4" spans="1:5" ht="12.75">
      <c r="A4" s="120" t="s">
        <v>46</v>
      </c>
      <c r="B4" s="122">
        <v>8300000</v>
      </c>
      <c r="C4" s="122">
        <v>3600000</v>
      </c>
      <c r="D4" s="122">
        <v>13600000</v>
      </c>
      <c r="E4" s="119"/>
    </row>
    <row r="5" spans="1:5" ht="12.75">
      <c r="A5" s="123" t="s">
        <v>47</v>
      </c>
      <c r="B5" s="124">
        <v>20</v>
      </c>
      <c r="C5" s="124">
        <v>20</v>
      </c>
      <c r="D5" s="124">
        <v>20</v>
      </c>
      <c r="E5" s="119"/>
    </row>
    <row r="6" spans="1:5" ht="12.75">
      <c r="A6" s="123" t="s">
        <v>21</v>
      </c>
      <c r="B6" s="125">
        <v>0.045</v>
      </c>
      <c r="C6" s="125">
        <v>0.045</v>
      </c>
      <c r="D6" s="125">
        <v>0.045</v>
      </c>
      <c r="E6" s="119"/>
    </row>
    <row r="7" spans="1:7" ht="12.75">
      <c r="A7" s="123"/>
      <c r="B7" s="118"/>
      <c r="C7" s="118"/>
      <c r="D7" s="118"/>
      <c r="E7" s="126" t="s">
        <v>48</v>
      </c>
      <c r="F7" s="39" t="s">
        <v>49</v>
      </c>
      <c r="G7" s="39" t="s">
        <v>50</v>
      </c>
    </row>
    <row r="8" spans="1:7" ht="12.75">
      <c r="A8" s="123">
        <v>2014</v>
      </c>
      <c r="B8" s="127">
        <f aca="true" t="shared" si="0" ref="B8:D23">-PMT(B$6,B$5,B$4)</f>
        <v>638071.9978895987</v>
      </c>
      <c r="C8" s="127">
        <f t="shared" si="0"/>
        <v>276754.11956657295</v>
      </c>
      <c r="D8" s="127">
        <f>-PMT(D$6,D$5,D$4)</f>
        <v>1045515.5628070533</v>
      </c>
      <c r="E8" s="119">
        <f>13600000/20</f>
        <v>680000</v>
      </c>
      <c r="F8" s="72">
        <f>D8-E8</f>
        <v>365515.5628070533</v>
      </c>
      <c r="G8" s="72">
        <f>F8</f>
        <v>365515.5628070533</v>
      </c>
    </row>
    <row r="9" spans="1:7" ht="12.75">
      <c r="A9" s="123">
        <f>+A8+1</f>
        <v>2015</v>
      </c>
      <c r="B9" s="127">
        <f t="shared" si="0"/>
        <v>638071.9978895987</v>
      </c>
      <c r="C9" s="127">
        <f t="shared" si="0"/>
        <v>276754.11956657295</v>
      </c>
      <c r="D9" s="127">
        <f t="shared" si="0"/>
        <v>1045515.5628070533</v>
      </c>
      <c r="E9" s="119">
        <f aca="true" t="shared" si="1" ref="E9:E27">13600000/20</f>
        <v>680000</v>
      </c>
      <c r="F9" s="72">
        <f aca="true" t="shared" si="2" ref="F9:F27">D9-E9</f>
        <v>365515.5628070533</v>
      </c>
      <c r="G9" s="72">
        <f>F9</f>
        <v>365515.5628070533</v>
      </c>
    </row>
    <row r="10" spans="1:7" ht="12.75">
      <c r="A10" s="123">
        <f aca="true" t="shared" si="3" ref="A10:A27">+A9+1</f>
        <v>2016</v>
      </c>
      <c r="B10" s="127">
        <f t="shared" si="0"/>
        <v>638071.9978895987</v>
      </c>
      <c r="C10" s="127">
        <f t="shared" si="0"/>
        <v>276754.11956657295</v>
      </c>
      <c r="D10" s="127">
        <f t="shared" si="0"/>
        <v>1045515.5628070533</v>
      </c>
      <c r="E10" s="119">
        <f t="shared" si="1"/>
        <v>680000</v>
      </c>
      <c r="F10" s="72">
        <f t="shared" si="2"/>
        <v>365515.5628070533</v>
      </c>
      <c r="G10" s="72">
        <f>F10</f>
        <v>365515.5628070533</v>
      </c>
    </row>
    <row r="11" spans="1:7" ht="12.75">
      <c r="A11" s="123">
        <f t="shared" si="3"/>
        <v>2017</v>
      </c>
      <c r="B11" s="127">
        <f t="shared" si="0"/>
        <v>638071.9978895987</v>
      </c>
      <c r="C11" s="127">
        <f t="shared" si="0"/>
        <v>276754.11956657295</v>
      </c>
      <c r="D11" s="127">
        <f t="shared" si="0"/>
        <v>1045515.5628070533</v>
      </c>
      <c r="E11" s="119">
        <f t="shared" si="1"/>
        <v>680000</v>
      </c>
      <c r="F11" s="72">
        <f t="shared" si="2"/>
        <v>365515.5628070533</v>
      </c>
      <c r="G11" s="72">
        <f>(D29-(365516*3))/17</f>
        <v>1165515.485655357</v>
      </c>
    </row>
    <row r="12" spans="1:7" ht="12.75">
      <c r="A12" s="123">
        <f t="shared" si="3"/>
        <v>2018</v>
      </c>
      <c r="B12" s="127">
        <f t="shared" si="0"/>
        <v>638071.9978895987</v>
      </c>
      <c r="C12" s="127">
        <f t="shared" si="0"/>
        <v>276754.11956657295</v>
      </c>
      <c r="D12" s="127">
        <f t="shared" si="0"/>
        <v>1045515.5628070533</v>
      </c>
      <c r="E12" s="119">
        <f t="shared" si="1"/>
        <v>680000</v>
      </c>
      <c r="F12" s="72">
        <f t="shared" si="2"/>
        <v>365515.5628070533</v>
      </c>
      <c r="G12" s="72">
        <v>1165515.4856553595</v>
      </c>
    </row>
    <row r="13" spans="1:7" ht="12.75">
      <c r="A13" s="123">
        <f t="shared" si="3"/>
        <v>2019</v>
      </c>
      <c r="B13" s="127">
        <f t="shared" si="0"/>
        <v>638071.9978895987</v>
      </c>
      <c r="C13" s="127">
        <f t="shared" si="0"/>
        <v>276754.11956657295</v>
      </c>
      <c r="D13" s="127">
        <f t="shared" si="0"/>
        <v>1045515.5628070533</v>
      </c>
      <c r="E13" s="119">
        <f t="shared" si="1"/>
        <v>680000</v>
      </c>
      <c r="F13" s="72">
        <f t="shared" si="2"/>
        <v>365515.5628070533</v>
      </c>
      <c r="G13" s="72">
        <v>1165515.4856553595</v>
      </c>
    </row>
    <row r="14" spans="1:7" ht="12.75">
      <c r="A14" s="123">
        <f t="shared" si="3"/>
        <v>2020</v>
      </c>
      <c r="B14" s="127">
        <f t="shared" si="0"/>
        <v>638071.9978895987</v>
      </c>
      <c r="C14" s="127">
        <f t="shared" si="0"/>
        <v>276754.11956657295</v>
      </c>
      <c r="D14" s="127">
        <f t="shared" si="0"/>
        <v>1045515.5628070533</v>
      </c>
      <c r="E14" s="119">
        <f t="shared" si="1"/>
        <v>680000</v>
      </c>
      <c r="F14" s="72">
        <f t="shared" si="2"/>
        <v>365515.5628070533</v>
      </c>
      <c r="G14" s="72">
        <v>1165515.4856553595</v>
      </c>
    </row>
    <row r="15" spans="1:7" ht="12.75">
      <c r="A15" s="123">
        <f t="shared" si="3"/>
        <v>2021</v>
      </c>
      <c r="B15" s="127">
        <f t="shared" si="0"/>
        <v>638071.9978895987</v>
      </c>
      <c r="C15" s="127">
        <f t="shared" si="0"/>
        <v>276754.11956657295</v>
      </c>
      <c r="D15" s="127">
        <f t="shared" si="0"/>
        <v>1045515.5628070533</v>
      </c>
      <c r="E15" s="119">
        <f t="shared" si="1"/>
        <v>680000</v>
      </c>
      <c r="F15" s="72">
        <f t="shared" si="2"/>
        <v>365515.5628070533</v>
      </c>
      <c r="G15" s="72">
        <v>1165515.4856553595</v>
      </c>
    </row>
    <row r="16" spans="1:7" ht="12.75">
      <c r="A16" s="123">
        <f t="shared" si="3"/>
        <v>2022</v>
      </c>
      <c r="B16" s="127">
        <f t="shared" si="0"/>
        <v>638071.9978895987</v>
      </c>
      <c r="C16" s="127">
        <f t="shared" si="0"/>
        <v>276754.11956657295</v>
      </c>
      <c r="D16" s="127">
        <f t="shared" si="0"/>
        <v>1045515.5628070533</v>
      </c>
      <c r="E16" s="119">
        <f t="shared" si="1"/>
        <v>680000</v>
      </c>
      <c r="F16" s="72">
        <f t="shared" si="2"/>
        <v>365515.5628070533</v>
      </c>
      <c r="G16" s="72">
        <v>1165515.4856553595</v>
      </c>
    </row>
    <row r="17" spans="1:7" ht="12.75">
      <c r="A17" s="123">
        <f t="shared" si="3"/>
        <v>2023</v>
      </c>
      <c r="B17" s="127">
        <f t="shared" si="0"/>
        <v>638071.9978895987</v>
      </c>
      <c r="C17" s="127">
        <f t="shared" si="0"/>
        <v>276754.11956657295</v>
      </c>
      <c r="D17" s="127">
        <f t="shared" si="0"/>
        <v>1045515.5628070533</v>
      </c>
      <c r="E17" s="119">
        <f t="shared" si="1"/>
        <v>680000</v>
      </c>
      <c r="F17" s="72">
        <f t="shared" si="2"/>
        <v>365515.5628070533</v>
      </c>
      <c r="G17" s="72">
        <v>1165515.4856553595</v>
      </c>
    </row>
    <row r="18" spans="1:7" ht="12.75">
      <c r="A18" s="123">
        <f t="shared" si="3"/>
        <v>2024</v>
      </c>
      <c r="B18" s="127">
        <f t="shared" si="0"/>
        <v>638071.9978895987</v>
      </c>
      <c r="C18" s="127">
        <f t="shared" si="0"/>
        <v>276754.11956657295</v>
      </c>
      <c r="D18" s="127">
        <f t="shared" si="0"/>
        <v>1045515.5628070533</v>
      </c>
      <c r="E18" s="119">
        <f t="shared" si="1"/>
        <v>680000</v>
      </c>
      <c r="F18" s="72">
        <f t="shared" si="2"/>
        <v>365515.5628070533</v>
      </c>
      <c r="G18" s="72">
        <v>1165515.4856553595</v>
      </c>
    </row>
    <row r="19" spans="1:7" ht="12.75">
      <c r="A19" s="123">
        <f t="shared" si="3"/>
        <v>2025</v>
      </c>
      <c r="B19" s="127">
        <f t="shared" si="0"/>
        <v>638071.9978895987</v>
      </c>
      <c r="C19" s="127">
        <f t="shared" si="0"/>
        <v>276754.11956657295</v>
      </c>
      <c r="D19" s="127">
        <f t="shared" si="0"/>
        <v>1045515.5628070533</v>
      </c>
      <c r="E19" s="119">
        <f t="shared" si="1"/>
        <v>680000</v>
      </c>
      <c r="F19" s="72">
        <f t="shared" si="2"/>
        <v>365515.5628070533</v>
      </c>
      <c r="G19" s="72">
        <v>1165515.4856553595</v>
      </c>
    </row>
    <row r="20" spans="1:7" ht="12.75">
      <c r="A20" s="123">
        <f t="shared" si="3"/>
        <v>2026</v>
      </c>
      <c r="B20" s="127">
        <f t="shared" si="0"/>
        <v>638071.9978895987</v>
      </c>
      <c r="C20" s="127">
        <f t="shared" si="0"/>
        <v>276754.11956657295</v>
      </c>
      <c r="D20" s="127">
        <f t="shared" si="0"/>
        <v>1045515.5628070533</v>
      </c>
      <c r="E20" s="119">
        <f t="shared" si="1"/>
        <v>680000</v>
      </c>
      <c r="F20" s="72">
        <f t="shared" si="2"/>
        <v>365515.5628070533</v>
      </c>
      <c r="G20" s="72">
        <v>1165515.4856553595</v>
      </c>
    </row>
    <row r="21" spans="1:7" ht="12.75">
      <c r="A21" s="123">
        <f t="shared" si="3"/>
        <v>2027</v>
      </c>
      <c r="B21" s="127">
        <f t="shared" si="0"/>
        <v>638071.9978895987</v>
      </c>
      <c r="C21" s="127">
        <f t="shared" si="0"/>
        <v>276754.11956657295</v>
      </c>
      <c r="D21" s="127">
        <f t="shared" si="0"/>
        <v>1045515.5628070533</v>
      </c>
      <c r="E21" s="119">
        <f t="shared" si="1"/>
        <v>680000</v>
      </c>
      <c r="F21" s="72">
        <f t="shared" si="2"/>
        <v>365515.5628070533</v>
      </c>
      <c r="G21" s="72">
        <v>1165515.4856553595</v>
      </c>
    </row>
    <row r="22" spans="1:7" ht="12.75">
      <c r="A22" s="123">
        <f t="shared" si="3"/>
        <v>2028</v>
      </c>
      <c r="B22" s="127">
        <f t="shared" si="0"/>
        <v>638071.9978895987</v>
      </c>
      <c r="C22" s="127">
        <f t="shared" si="0"/>
        <v>276754.11956657295</v>
      </c>
      <c r="D22" s="127">
        <f t="shared" si="0"/>
        <v>1045515.5628070533</v>
      </c>
      <c r="E22" s="119">
        <f t="shared" si="1"/>
        <v>680000</v>
      </c>
      <c r="F22" s="72">
        <f t="shared" si="2"/>
        <v>365515.5628070533</v>
      </c>
      <c r="G22" s="72">
        <v>1165515.4856553595</v>
      </c>
    </row>
    <row r="23" spans="1:7" ht="12.75">
      <c r="A23" s="123">
        <f t="shared" si="3"/>
        <v>2029</v>
      </c>
      <c r="B23" s="127">
        <f t="shared" si="0"/>
        <v>638071.9978895987</v>
      </c>
      <c r="C23" s="127">
        <f t="shared" si="0"/>
        <v>276754.11956657295</v>
      </c>
      <c r="D23" s="127">
        <f t="shared" si="0"/>
        <v>1045515.5628070533</v>
      </c>
      <c r="E23" s="119">
        <f t="shared" si="1"/>
        <v>680000</v>
      </c>
      <c r="F23" s="72">
        <f t="shared" si="2"/>
        <v>365515.5628070533</v>
      </c>
      <c r="G23" s="72">
        <v>1165515.4856553595</v>
      </c>
    </row>
    <row r="24" spans="1:7" ht="12.75">
      <c r="A24" s="123">
        <f t="shared" si="3"/>
        <v>2030</v>
      </c>
      <c r="B24" s="127">
        <f aca="true" t="shared" si="4" ref="B24:D27">-PMT(B$6,B$5,B$4)</f>
        <v>638071.9978895987</v>
      </c>
      <c r="C24" s="127">
        <f t="shared" si="4"/>
        <v>276754.11956657295</v>
      </c>
      <c r="D24" s="127">
        <f t="shared" si="4"/>
        <v>1045515.5628070533</v>
      </c>
      <c r="E24" s="119">
        <f t="shared" si="1"/>
        <v>680000</v>
      </c>
      <c r="F24" s="72">
        <f t="shared" si="2"/>
        <v>365515.5628070533</v>
      </c>
      <c r="G24" s="72">
        <v>1165515.4856553595</v>
      </c>
    </row>
    <row r="25" spans="1:7" ht="12.75">
      <c r="A25" s="123">
        <f t="shared" si="3"/>
        <v>2031</v>
      </c>
      <c r="B25" s="127">
        <f t="shared" si="4"/>
        <v>638071.9978895987</v>
      </c>
      <c r="C25" s="127">
        <f t="shared" si="4"/>
        <v>276754.11956657295</v>
      </c>
      <c r="D25" s="127">
        <f t="shared" si="4"/>
        <v>1045515.5628070533</v>
      </c>
      <c r="E25" s="119">
        <f t="shared" si="1"/>
        <v>680000</v>
      </c>
      <c r="F25" s="72">
        <f t="shared" si="2"/>
        <v>365515.5628070533</v>
      </c>
      <c r="G25" s="72">
        <v>1165515.4856553595</v>
      </c>
    </row>
    <row r="26" spans="1:7" ht="12.75">
      <c r="A26" s="123">
        <f t="shared" si="3"/>
        <v>2032</v>
      </c>
      <c r="B26" s="127">
        <f t="shared" si="4"/>
        <v>638071.9978895987</v>
      </c>
      <c r="C26" s="127">
        <f t="shared" si="4"/>
        <v>276754.11956657295</v>
      </c>
      <c r="D26" s="127">
        <f t="shared" si="4"/>
        <v>1045515.5628070533</v>
      </c>
      <c r="E26" s="119">
        <f t="shared" si="1"/>
        <v>680000</v>
      </c>
      <c r="F26" s="72">
        <f t="shared" si="2"/>
        <v>365515.5628070533</v>
      </c>
      <c r="G26" s="72">
        <v>1165515.4856553595</v>
      </c>
    </row>
    <row r="27" spans="1:7" ht="12.75">
      <c r="A27" s="123">
        <f t="shared" si="3"/>
        <v>2033</v>
      </c>
      <c r="B27" s="127">
        <f t="shared" si="4"/>
        <v>638071.9978895987</v>
      </c>
      <c r="C27" s="127">
        <f t="shared" si="4"/>
        <v>276754.11956657295</v>
      </c>
      <c r="D27" s="127">
        <f t="shared" si="4"/>
        <v>1045515.5628070533</v>
      </c>
      <c r="E27" s="119">
        <f t="shared" si="1"/>
        <v>680000</v>
      </c>
      <c r="F27" s="72">
        <f t="shared" si="2"/>
        <v>365515.5628070533</v>
      </c>
      <c r="G27" s="72">
        <v>1165515.4856553595</v>
      </c>
    </row>
    <row r="28" spans="1:5" ht="12.75">
      <c r="A28" s="123"/>
      <c r="B28" s="118"/>
      <c r="C28" s="127"/>
      <c r="D28" s="127"/>
      <c r="E28" s="119"/>
    </row>
    <row r="29" spans="1:7" ht="12.75">
      <c r="A29" s="123"/>
      <c r="B29" s="127">
        <f aca="true" t="shared" si="5" ref="B29:G29">SUM(B8:B27)</f>
        <v>12761439.957791975</v>
      </c>
      <c r="C29" s="127">
        <f t="shared" si="5"/>
        <v>5535082.3913314575</v>
      </c>
      <c r="D29" s="127">
        <f t="shared" si="5"/>
        <v>20910311.256141067</v>
      </c>
      <c r="E29" s="127">
        <f t="shared" si="5"/>
        <v>13600000</v>
      </c>
      <c r="F29" s="127">
        <f t="shared" si="5"/>
        <v>7310311.256141067</v>
      </c>
      <c r="G29" s="127">
        <f t="shared" si="5"/>
        <v>20910309.944562275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Strouse, Michael</cp:lastModifiedBy>
  <cp:lastPrinted>2014-02-04T20:06:29Z</cp:lastPrinted>
  <dcterms:created xsi:type="dcterms:W3CDTF">1999-06-02T23:29:55Z</dcterms:created>
  <dcterms:modified xsi:type="dcterms:W3CDTF">2014-02-04T20:25:36Z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