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755" yWindow="105" windowWidth="23760" windowHeight="12075" activeTab="0"/>
  </bookViews>
  <sheets>
    <sheet name="CIP OmnibusFinPlan 3522 Revised" sheetId="1" r:id="rId1"/>
  </sheets>
  <externalReferences>
    <externalReference r:id="rId4"/>
    <externalReference r:id="rId5"/>
    <externalReference r:id="rId6"/>
  </externalReferences>
  <definedNames>
    <definedName name="BudgetedRevenue">OFFSET('[1]x'!$I$9,0,0,COUNTA('[2]3292R'!$I$1:$I$65536),9)</definedName>
    <definedName name="_xlnm.Print_Area" localSheetId="0">'CIP OmnibusFinPlan 3522 Revised'!$A$1:$K$31</definedName>
    <definedName name="Project">#REF!</definedName>
    <definedName name="Qry01_02_03Exp">#REF!</definedName>
  </definedNames>
  <calcPr calcId="125725"/>
</workbook>
</file>

<file path=xl/sharedStrings.xml><?xml version="1.0" encoding="utf-8"?>
<sst xmlns="http://schemas.openxmlformats.org/spreadsheetml/2006/main" count="46" uniqueCount="45">
  <si>
    <t>Form 5</t>
  </si>
  <si>
    <t>2012 Proposed Financial Plan</t>
  </si>
  <si>
    <r>
      <t>2012   Actual</t>
    </r>
    <r>
      <rPr>
        <b/>
        <vertAlign val="superscript"/>
        <sz val="11"/>
        <rFont val="Calibri"/>
        <family val="2"/>
      </rPr>
      <t>1</t>
    </r>
  </si>
  <si>
    <r>
      <t>2013 Adopted</t>
    </r>
    <r>
      <rPr>
        <b/>
        <vertAlign val="superscript"/>
        <sz val="11"/>
        <rFont val="Calibri"/>
        <family val="2"/>
      </rPr>
      <t>2</t>
    </r>
  </si>
  <si>
    <r>
      <t>2014 Adopted</t>
    </r>
    <r>
      <rPr>
        <b/>
        <vertAlign val="superscript"/>
        <sz val="11"/>
        <rFont val="Calibri"/>
        <family val="2"/>
      </rPr>
      <t>2</t>
    </r>
  </si>
  <si>
    <r>
      <t>2013 
Revised</t>
    </r>
    <r>
      <rPr>
        <b/>
        <vertAlign val="superscript"/>
        <sz val="11"/>
        <rFont val="Calibri"/>
        <family val="2"/>
      </rPr>
      <t>3</t>
    </r>
    <r>
      <rPr>
        <b/>
        <vertAlign val="superscript"/>
        <sz val="11"/>
        <rFont val="Calibri"/>
        <family val="2"/>
      </rPr>
      <t xml:space="preserve"> </t>
    </r>
  </si>
  <si>
    <r>
      <t>2014 
Revised</t>
    </r>
    <r>
      <rPr>
        <b/>
        <vertAlign val="superscript"/>
        <sz val="11"/>
        <rFont val="Calibri"/>
        <family val="2"/>
      </rPr>
      <t>3</t>
    </r>
  </si>
  <si>
    <r>
      <t>2013
Estimated</t>
    </r>
    <r>
      <rPr>
        <b/>
        <vertAlign val="superscript"/>
        <sz val="11"/>
        <rFont val="Calibri"/>
        <family val="2"/>
      </rPr>
      <t>4</t>
    </r>
  </si>
  <si>
    <r>
      <t>2014 
Estimated</t>
    </r>
    <r>
      <rPr>
        <b/>
        <vertAlign val="superscript"/>
        <sz val="11"/>
        <rFont val="Calibri"/>
        <family val="2"/>
      </rPr>
      <t>4</t>
    </r>
  </si>
  <si>
    <t>2013 Estimated - Adopted Change</t>
  </si>
  <si>
    <t>2014 Estimated - Adopted Change</t>
  </si>
  <si>
    <t>Explanation of Changes</t>
  </si>
  <si>
    <t>Beginning Fund Balance</t>
  </si>
  <si>
    <t>Revenues</t>
  </si>
  <si>
    <t>King County Interfund Contributions</t>
  </si>
  <si>
    <t>Grant and Other External Funding</t>
  </si>
  <si>
    <t>Miscellaneous</t>
  </si>
  <si>
    <t xml:space="preserve">Q1 Supplemental request: grant funding will be state and/or federal funds administered through the state or the Nature Conservancy/Puget Sound Partnership. </t>
  </si>
  <si>
    <t>Carryover Revenue [unless included in above]</t>
  </si>
  <si>
    <t>Grant and other external revenue supporting 2012 budget carryover</t>
  </si>
  <si>
    <t>Total Revenues</t>
  </si>
  <si>
    <t>Expenditures</t>
  </si>
  <si>
    <t xml:space="preserve">  Budget:  Current Year</t>
  </si>
  <si>
    <t>Q1 Supplemental request:  grant contingency for acquisition/relocation costs)</t>
  </si>
  <si>
    <t xml:space="preserve">  Budget:  Carryover from Prior Year</t>
  </si>
  <si>
    <t>$6.6M was assumed to be spent  in 2012</t>
  </si>
  <si>
    <t xml:space="preserve">  Budget:  Total</t>
  </si>
  <si>
    <t xml:space="preserve">  Budget:  Unexpended at Year End</t>
  </si>
  <si>
    <t>Total Expenditures</t>
  </si>
  <si>
    <t>GAAP Adjustment</t>
  </si>
  <si>
    <t>Ending Fund Balance</t>
  </si>
  <si>
    <t>Reserves</t>
  </si>
  <si>
    <t xml:space="preserve">  Estimated Expenditure from Prior Year Carryover</t>
  </si>
  <si>
    <t>Total Reserves</t>
  </si>
  <si>
    <t>Ending Undesignated Fund Balance</t>
  </si>
  <si>
    <r>
      <t xml:space="preserve">1 </t>
    </r>
    <r>
      <rPr>
        <sz val="12"/>
        <rFont val="Calibri"/>
        <family val="2"/>
      </rPr>
      <t>Actuals are taken from 2012 final Oracle GL Report</t>
    </r>
  </si>
  <si>
    <r>
      <t xml:space="preserve">2 </t>
    </r>
    <r>
      <rPr>
        <sz val="12"/>
        <rFont val="Calibri"/>
        <family val="2"/>
      </rPr>
      <t>Adopted is taken from the Budget Ordinance 17476. Expenditure amounts are from adopted ordinance.</t>
    </r>
  </si>
  <si>
    <r>
      <t>4</t>
    </r>
    <r>
      <rPr>
        <sz val="12"/>
        <rFont val="Calibri"/>
        <family val="2"/>
      </rPr>
      <t xml:space="preserve"> Estimated reflects change in beginning fund balance from the adopted budget and the carryover from the prior year and 1st Quarter Omnibus request.</t>
    </r>
  </si>
  <si>
    <r>
      <t xml:space="preserve">3 </t>
    </r>
    <r>
      <rPr>
        <sz val="12"/>
        <rFont val="Calibri"/>
        <family val="2"/>
      </rPr>
      <t>Revised reflects change in beginning fund balance from the adopted budget and the carryover from the prior year.</t>
    </r>
  </si>
  <si>
    <t>Non-GF CIP Financial Plan</t>
  </si>
  <si>
    <t>1st Omnibus</t>
  </si>
  <si>
    <t>Prepared by:  Gary Imanishi, Water and Land Resources Division</t>
  </si>
  <si>
    <t>Date Prepared:  May 8, 2013</t>
  </si>
  <si>
    <t>Fund Number: 3522</t>
  </si>
  <si>
    <t>Fund Name: Open Space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</si>
</sst>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/>
      <protection/>
    </xf>
    <xf numFmtId="37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0" applyFont="1" applyFill="1"/>
    <xf numFmtId="43" fontId="2" fillId="0" borderId="0" xfId="2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37" fontId="4" fillId="0" borderId="0" xfId="0" applyNumberFormat="1" applyFont="1" applyFill="1"/>
    <xf numFmtId="0" fontId="4" fillId="0" borderId="1" xfId="0" applyFont="1" applyFill="1" applyBorder="1"/>
    <xf numFmtId="37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2" xfId="0" applyFont="1" applyFill="1" applyBorder="1"/>
    <xf numFmtId="164" fontId="0" fillId="0" borderId="1" xfId="20" applyNumberFormat="1" applyFont="1" applyFill="1" applyBorder="1" applyAlignment="1">
      <alignment horizontal="left"/>
    </xf>
    <xf numFmtId="0" fontId="6" fillId="0" borderId="3" xfId="0" applyFont="1" applyFill="1" applyBorder="1"/>
    <xf numFmtId="164" fontId="0" fillId="0" borderId="4" xfId="20" applyNumberFormat="1" applyFont="1" applyFill="1" applyBorder="1" applyAlignment="1">
      <alignment horizontal="left"/>
    </xf>
    <xf numFmtId="0" fontId="0" fillId="0" borderId="0" xfId="0" applyFill="1"/>
    <xf numFmtId="38" fontId="0" fillId="0" borderId="5" xfId="21" applyNumberFormat="1" applyFont="1" applyFill="1" applyBorder="1">
      <alignment/>
      <protection/>
    </xf>
    <xf numFmtId="164" fontId="0" fillId="0" borderId="5" xfId="20" applyNumberFormat="1" applyFont="1" applyFill="1" applyBorder="1" applyAlignment="1">
      <alignment horizontal="left"/>
    </xf>
    <xf numFmtId="38" fontId="0" fillId="0" borderId="5" xfId="21" applyNumberFormat="1" applyFont="1" applyFill="1" applyBorder="1">
      <alignment/>
      <protection/>
    </xf>
    <xf numFmtId="164" fontId="8" fillId="0" borderId="5" xfId="2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38" fontId="0" fillId="0" borderId="6" xfId="21" applyNumberFormat="1" applyFont="1" applyFill="1" applyBorder="1">
      <alignment/>
      <protection/>
    </xf>
    <xf numFmtId="164" fontId="8" fillId="0" borderId="6" xfId="20" applyNumberFormat="1" applyFont="1" applyFill="1" applyBorder="1" applyAlignment="1">
      <alignment horizontal="left"/>
    </xf>
    <xf numFmtId="0" fontId="6" fillId="0" borderId="6" xfId="0" applyFont="1" applyFill="1" applyBorder="1"/>
    <xf numFmtId="0" fontId="9" fillId="0" borderId="0" xfId="0" applyFont="1" applyFill="1"/>
    <xf numFmtId="164" fontId="0" fillId="0" borderId="3" xfId="20" applyNumberFormat="1" applyFont="1" applyFill="1" applyBorder="1" applyAlignment="1">
      <alignment horizontal="left"/>
    </xf>
    <xf numFmtId="0" fontId="0" fillId="0" borderId="5" xfId="0" applyFont="1" applyFill="1" applyBorder="1" quotePrefix="1"/>
    <xf numFmtId="38" fontId="10" fillId="0" borderId="5" xfId="21" applyNumberFormat="1" applyFont="1" applyFill="1" applyBorder="1" applyAlignment="1" quotePrefix="1">
      <alignment horizontal="left"/>
      <protection/>
    </xf>
    <xf numFmtId="164" fontId="8" fillId="0" borderId="7" xfId="20" applyNumberFormat="1" applyFont="1" applyFill="1" applyBorder="1" applyAlignment="1">
      <alignment wrapText="1"/>
    </xf>
    <xf numFmtId="164" fontId="0" fillId="0" borderId="7" xfId="20" applyNumberFormat="1" applyFont="1" applyFill="1" applyBorder="1" applyAlignment="1">
      <alignment horizontal="left"/>
    </xf>
    <xf numFmtId="38" fontId="10" fillId="0" borderId="5" xfId="21" applyNumberFormat="1" applyFont="1" applyFill="1" applyBorder="1" quotePrefix="1">
      <alignment/>
      <protection/>
    </xf>
    <xf numFmtId="164" fontId="11" fillId="0" borderId="5" xfId="20" applyNumberFormat="1" applyFont="1" applyFill="1" applyBorder="1" applyAlignment="1">
      <alignment horizontal="left"/>
    </xf>
    <xf numFmtId="164" fontId="0" fillId="0" borderId="8" xfId="20" applyNumberFormat="1" applyFont="1" applyFill="1" applyBorder="1" applyAlignment="1">
      <alignment horizontal="left"/>
    </xf>
    <xf numFmtId="37" fontId="0" fillId="0" borderId="0" xfId="0" applyNumberFormat="1" applyFont="1" applyFill="1"/>
    <xf numFmtId="0" fontId="6" fillId="0" borderId="1" xfId="0" applyFont="1" applyFill="1" applyBorder="1"/>
    <xf numFmtId="164" fontId="0" fillId="0" borderId="9" xfId="20" applyNumberFormat="1" applyFont="1" applyFill="1" applyBorder="1" applyAlignment="1">
      <alignment horizontal="left"/>
    </xf>
    <xf numFmtId="0" fontId="0" fillId="0" borderId="5" xfId="0" applyFont="1" applyFill="1" applyBorder="1"/>
    <xf numFmtId="38" fontId="0" fillId="0" borderId="5" xfId="21" applyNumberFormat="1" applyFont="1" applyFill="1" applyBorder="1" quotePrefix="1">
      <alignment/>
      <protection/>
    </xf>
    <xf numFmtId="0" fontId="6" fillId="0" borderId="10" xfId="0" applyFont="1" applyFill="1" applyBorder="1"/>
    <xf numFmtId="37" fontId="4" fillId="0" borderId="0" xfId="20" applyNumberFormat="1" applyFont="1" applyFill="1"/>
    <xf numFmtId="164" fontId="0" fillId="0" borderId="0" xfId="20" applyNumberFormat="1" applyFont="1" applyFill="1"/>
    <xf numFmtId="37" fontId="0" fillId="0" borderId="0" xfId="0" applyNumberFormat="1" applyFill="1"/>
    <xf numFmtId="0" fontId="13" fillId="0" borderId="0" xfId="0" applyFont="1" applyFill="1"/>
    <xf numFmtId="0" fontId="16" fillId="2" borderId="0" xfId="0" applyFont="1" applyFill="1" applyBorder="1" applyAlignment="1">
      <alignment horizontal="left"/>
    </xf>
    <xf numFmtId="37" fontId="17" fillId="0" borderId="0" xfId="22" applyFont="1" applyBorder="1" applyAlignment="1">
      <alignment horizontal="center" wrapText="1"/>
      <protection/>
    </xf>
    <xf numFmtId="0" fontId="16" fillId="2" borderId="0" xfId="0" applyFont="1" applyFill="1" applyBorder="1" applyAlignment="1">
      <alignment horizontal="centerContinuous"/>
    </xf>
    <xf numFmtId="37" fontId="16" fillId="0" borderId="0" xfId="22" applyFont="1" applyBorder="1" applyAlignment="1">
      <alignment horizontal="left" wrapText="1"/>
      <protection/>
    </xf>
    <xf numFmtId="37" fontId="17" fillId="0" borderId="0" xfId="22" applyFont="1" applyBorder="1" applyAlignment="1">
      <alignment horizontal="left"/>
      <protection/>
    </xf>
    <xf numFmtId="37" fontId="6" fillId="0" borderId="11" xfId="22" applyFont="1" applyFill="1" applyBorder="1" applyAlignment="1" quotePrefix="1">
      <alignment horizontal="left"/>
      <protection/>
    </xf>
    <xf numFmtId="164" fontId="0" fillId="0" borderId="1" xfId="18" applyNumberFormat="1" applyFont="1" applyFill="1" applyBorder="1"/>
    <xf numFmtId="164" fontId="0" fillId="0" borderId="7" xfId="18" applyNumberFormat="1" applyFont="1" applyFill="1" applyBorder="1"/>
    <xf numFmtId="164" fontId="0" fillId="0" borderId="4" xfId="18" applyNumberFormat="1" applyFont="1" applyFill="1" applyBorder="1"/>
    <xf numFmtId="164" fontId="0" fillId="0" borderId="3" xfId="18" applyNumberFormat="1" applyFont="1" applyFill="1" applyBorder="1"/>
    <xf numFmtId="164" fontId="0" fillId="0" borderId="5" xfId="18" applyNumberFormat="1" applyFont="1" applyFill="1" applyBorder="1"/>
    <xf numFmtId="164" fontId="0" fillId="0" borderId="8" xfId="18" applyNumberFormat="1" applyFont="1" applyFill="1" applyBorder="1"/>
    <xf numFmtId="164" fontId="0" fillId="0" borderId="6" xfId="18" applyNumberFormat="1" applyFont="1" applyFill="1" applyBorder="1"/>
    <xf numFmtId="164" fontId="0" fillId="0" borderId="5" xfId="18" applyNumberFormat="1" applyFont="1" applyFill="1" applyBorder="1" applyAlignment="1">
      <alignment horizontal="right"/>
    </xf>
    <xf numFmtId="164" fontId="0" fillId="0" borderId="1" xfId="18" applyNumberFormat="1" applyFont="1" applyFill="1" applyBorder="1" applyAlignment="1">
      <alignment horizontal="right"/>
    </xf>
    <xf numFmtId="164" fontId="0" fillId="0" borderId="12" xfId="18" applyNumberFormat="1" applyFont="1" applyFill="1" applyBorder="1"/>
    <xf numFmtId="164" fontId="10" fillId="0" borderId="10" xfId="18" applyNumberFormat="1" applyFont="1" applyFill="1" applyBorder="1"/>
    <xf numFmtId="164" fontId="11" fillId="0" borderId="5" xfId="18" applyNumberFormat="1" applyFont="1" applyFill="1" applyBorder="1"/>
    <xf numFmtId="164" fontId="0" fillId="0" borderId="0" xfId="18" applyNumberFormat="1" applyFont="1" applyFill="1" applyBorder="1"/>
    <xf numFmtId="164" fontId="10" fillId="0" borderId="7" xfId="18" applyNumberFormat="1" applyFont="1" applyFill="1" applyBorder="1"/>
    <xf numFmtId="164" fontId="0" fillId="0" borderId="6" xfId="18" applyNumberFormat="1" applyFont="1" applyFill="1" applyBorder="1"/>
    <xf numFmtId="164" fontId="0" fillId="0" borderId="0" xfId="18" applyNumberFormat="1" applyFont="1" applyFill="1"/>
    <xf numFmtId="164" fontId="0" fillId="0" borderId="9" xfId="18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15" fillId="0" borderId="0" xfId="22" applyFont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" xfId="20"/>
    <cellStyle name="Normal_Financial Plan" xfId="21"/>
    <cellStyle name="Normal_AIRPLAN.XLS" xfId="22"/>
    <cellStyle name="Comma 2" xfId="23"/>
    <cellStyle name="Normal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\2011%20CIPRevenueVerification\04%20WorkingFiles%20by%20BFO\11%20To%20Council\3292_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3%20Omnibus\1st\Fiscal%20Notes%20and%20Fin%20Plans\Analyst%20Reviewed%20Fiscal%20Notes%20and%20Fin%20Plans\20130508%20Fund3522%20Financial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292E"/>
      <sheetName val="3292R"/>
    </sheetNames>
    <sheetDataSet>
      <sheetData sheetId="0"/>
      <sheetData sheetId="1"/>
      <sheetData sheetId="2">
        <row r="8">
          <cell r="I8" t="str">
            <v>2011 Budgeted Rev</v>
          </cell>
        </row>
        <row r="9">
          <cell r="I9">
            <v>17087</v>
          </cell>
        </row>
        <row r="10">
          <cell r="I10">
            <v>76</v>
          </cell>
        </row>
        <row r="11">
          <cell r="I11">
            <v>285612</v>
          </cell>
        </row>
        <row r="12">
          <cell r="I12">
            <v>26030</v>
          </cell>
        </row>
        <row r="13">
          <cell r="I13">
            <v>48000</v>
          </cell>
        </row>
        <row r="14">
          <cell r="I14">
            <v>113705</v>
          </cell>
        </row>
        <row r="15">
          <cell r="I15">
            <v>805</v>
          </cell>
        </row>
        <row r="16">
          <cell r="I16">
            <v>1500</v>
          </cell>
        </row>
        <row r="17">
          <cell r="I17">
            <v>700</v>
          </cell>
        </row>
        <row r="18">
          <cell r="I18">
            <v>14878</v>
          </cell>
        </row>
        <row r="19">
          <cell r="I19">
            <v>19148</v>
          </cell>
        </row>
        <row r="20">
          <cell r="I20">
            <v>60000</v>
          </cell>
        </row>
        <row r="21">
          <cell r="I21">
            <v>94863</v>
          </cell>
        </row>
        <row r="22">
          <cell r="I22">
            <v>60000</v>
          </cell>
        </row>
        <row r="23">
          <cell r="I23">
            <v>110000</v>
          </cell>
        </row>
        <row r="24">
          <cell r="I24">
            <v>2202</v>
          </cell>
        </row>
        <row r="25">
          <cell r="I25">
            <v>2150</v>
          </cell>
        </row>
        <row r="26">
          <cell r="I26">
            <v>14297</v>
          </cell>
        </row>
        <row r="27">
          <cell r="I27">
            <v>87986</v>
          </cell>
        </row>
        <row r="28">
          <cell r="I28">
            <v>-10410</v>
          </cell>
        </row>
        <row r="29">
          <cell r="I29">
            <v>137183</v>
          </cell>
        </row>
        <row r="30">
          <cell r="I30">
            <v>41439</v>
          </cell>
        </row>
        <row r="31">
          <cell r="I31">
            <v>34390</v>
          </cell>
        </row>
        <row r="32">
          <cell r="I32">
            <v>9925</v>
          </cell>
        </row>
        <row r="33">
          <cell r="I33">
            <v>434502</v>
          </cell>
        </row>
        <row r="34">
          <cell r="I34">
            <v>974654</v>
          </cell>
        </row>
        <row r="35">
          <cell r="I35">
            <v>13677</v>
          </cell>
        </row>
        <row r="36">
          <cell r="I36">
            <v>15139</v>
          </cell>
        </row>
        <row r="37">
          <cell r="I37">
            <v>25000</v>
          </cell>
        </row>
        <row r="38">
          <cell r="I38">
            <v>106101</v>
          </cell>
        </row>
        <row r="39">
          <cell r="I39">
            <v>467767</v>
          </cell>
        </row>
        <row r="40">
          <cell r="I40">
            <v>12500</v>
          </cell>
        </row>
        <row r="41">
          <cell r="I41">
            <v>5330</v>
          </cell>
        </row>
        <row r="42">
          <cell r="I42">
            <v>-12195</v>
          </cell>
        </row>
        <row r="43">
          <cell r="I43">
            <v>296087</v>
          </cell>
        </row>
        <row r="44">
          <cell r="I44">
            <v>261233</v>
          </cell>
        </row>
        <row r="45">
          <cell r="I45">
            <v>24701</v>
          </cell>
        </row>
        <row r="46">
          <cell r="I46">
            <v>41078</v>
          </cell>
        </row>
        <row r="47">
          <cell r="I47">
            <v>127531</v>
          </cell>
        </row>
        <row r="48">
          <cell r="I48">
            <v>20000</v>
          </cell>
        </row>
        <row r="49">
          <cell r="I49">
            <v>125000</v>
          </cell>
        </row>
        <row r="50">
          <cell r="I50">
            <v>384000</v>
          </cell>
        </row>
        <row r="51">
          <cell r="I51">
            <v>49344</v>
          </cell>
        </row>
        <row r="52">
          <cell r="I52">
            <v>-35153</v>
          </cell>
        </row>
        <row r="53">
          <cell r="I53">
            <v>0</v>
          </cell>
        </row>
        <row r="54">
          <cell r="I54">
            <v>5000</v>
          </cell>
        </row>
        <row r="55">
          <cell r="I55">
            <v>160000</v>
          </cell>
        </row>
        <row r="56">
          <cell r="I56">
            <v>193000</v>
          </cell>
        </row>
        <row r="57">
          <cell r="I57">
            <v>0</v>
          </cell>
        </row>
        <row r="58">
          <cell r="I58">
            <v>492000</v>
          </cell>
        </row>
        <row r="59">
          <cell r="I59">
            <v>106879</v>
          </cell>
        </row>
        <row r="60">
          <cell r="I60">
            <v>387670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6934</v>
          </cell>
        </row>
        <row r="68">
          <cell r="I68">
            <v>99985</v>
          </cell>
        </row>
        <row r="69">
          <cell r="I69">
            <v>130000</v>
          </cell>
        </row>
        <row r="70">
          <cell r="I70">
            <v>494100</v>
          </cell>
        </row>
        <row r="71">
          <cell r="I71">
            <v>729</v>
          </cell>
        </row>
        <row r="72">
          <cell r="I72">
            <v>30196</v>
          </cell>
        </row>
        <row r="73">
          <cell r="I73">
            <v>352633</v>
          </cell>
        </row>
        <row r="74">
          <cell r="I74">
            <v>158140</v>
          </cell>
        </row>
        <row r="75">
          <cell r="I75">
            <v>206286</v>
          </cell>
        </row>
        <row r="76">
          <cell r="I76">
            <v>1156</v>
          </cell>
        </row>
        <row r="77">
          <cell r="I77">
            <v>194129</v>
          </cell>
        </row>
        <row r="78">
          <cell r="I78">
            <v>39792</v>
          </cell>
        </row>
        <row r="79">
          <cell r="I79">
            <v>13208</v>
          </cell>
        </row>
        <row r="80">
          <cell r="I80">
            <v>11530</v>
          </cell>
        </row>
        <row r="81">
          <cell r="I81">
            <v>27306</v>
          </cell>
        </row>
        <row r="82">
          <cell r="I82">
            <v>4551</v>
          </cell>
        </row>
        <row r="83">
          <cell r="I83">
            <v>5721</v>
          </cell>
        </row>
        <row r="84">
          <cell r="I84">
            <v>26662</v>
          </cell>
        </row>
        <row r="85">
          <cell r="I85">
            <v>97000</v>
          </cell>
        </row>
        <row r="86">
          <cell r="I86">
            <v>-30172</v>
          </cell>
        </row>
        <row r="87">
          <cell r="I87">
            <v>30000</v>
          </cell>
        </row>
        <row r="88">
          <cell r="I88">
            <v>47501</v>
          </cell>
        </row>
        <row r="89">
          <cell r="I89">
            <v>189000</v>
          </cell>
        </row>
        <row r="90">
          <cell r="I90">
            <v>87095</v>
          </cell>
        </row>
        <row r="91">
          <cell r="I91">
            <v>-640</v>
          </cell>
        </row>
        <row r="92">
          <cell r="I92">
            <v>-7516</v>
          </cell>
        </row>
        <row r="93">
          <cell r="I93">
            <v>-638</v>
          </cell>
        </row>
        <row r="94">
          <cell r="I94">
            <v>-7767</v>
          </cell>
        </row>
        <row r="95">
          <cell r="I95">
            <v>-14286</v>
          </cell>
        </row>
        <row r="96">
          <cell r="I96">
            <v>276</v>
          </cell>
        </row>
        <row r="97">
          <cell r="I97">
            <v>13622</v>
          </cell>
        </row>
        <row r="98">
          <cell r="I98">
            <v>-9086</v>
          </cell>
        </row>
        <row r="99">
          <cell r="I99">
            <v>-11262</v>
          </cell>
        </row>
        <row r="100">
          <cell r="I100">
            <v>19247</v>
          </cell>
        </row>
        <row r="101">
          <cell r="I101">
            <v>-9719</v>
          </cell>
        </row>
        <row r="102">
          <cell r="I102">
            <v>50000</v>
          </cell>
        </row>
        <row r="103">
          <cell r="I103">
            <v>7208</v>
          </cell>
        </row>
        <row r="104">
          <cell r="I104">
            <v>7298</v>
          </cell>
        </row>
        <row r="105">
          <cell r="I105">
            <v>496</v>
          </cell>
        </row>
        <row r="106">
          <cell r="I106">
            <v>31545</v>
          </cell>
        </row>
        <row r="107">
          <cell r="I107">
            <v>326152</v>
          </cell>
        </row>
        <row r="108">
          <cell r="I108">
            <v>-3018</v>
          </cell>
        </row>
        <row r="109">
          <cell r="I109">
            <v>232209</v>
          </cell>
        </row>
        <row r="110">
          <cell r="I110">
            <v>46953</v>
          </cell>
        </row>
        <row r="111">
          <cell r="I111">
            <v>69845</v>
          </cell>
        </row>
        <row r="112">
          <cell r="I112">
            <v>60000</v>
          </cell>
        </row>
        <row r="113">
          <cell r="I113">
            <v>120000</v>
          </cell>
        </row>
        <row r="114">
          <cell r="I114">
            <v>46000</v>
          </cell>
        </row>
        <row r="115">
          <cell r="I115">
            <v>120000</v>
          </cell>
        </row>
        <row r="116">
          <cell r="I116">
            <v>952</v>
          </cell>
        </row>
        <row r="117">
          <cell r="I117">
            <v>-2698</v>
          </cell>
        </row>
        <row r="118">
          <cell r="I118">
            <v>105000</v>
          </cell>
        </row>
        <row r="119">
          <cell r="I119">
            <v>659464</v>
          </cell>
        </row>
        <row r="120">
          <cell r="I120">
            <v>0</v>
          </cell>
        </row>
        <row r="121">
          <cell r="I121">
            <v>100694</v>
          </cell>
        </row>
        <row r="122">
          <cell r="I122">
            <v>593676</v>
          </cell>
        </row>
        <row r="123">
          <cell r="I123">
            <v>14000</v>
          </cell>
        </row>
        <row r="124">
          <cell r="I124">
            <v>100000</v>
          </cell>
        </row>
        <row r="125">
          <cell r="I125">
            <v>29584</v>
          </cell>
        </row>
        <row r="126">
          <cell r="I126">
            <v>750000</v>
          </cell>
        </row>
        <row r="127">
          <cell r="I127">
            <v>115000</v>
          </cell>
        </row>
        <row r="128">
          <cell r="I128">
            <v>1614</v>
          </cell>
        </row>
        <row r="129">
          <cell r="I129">
            <v>122000</v>
          </cell>
        </row>
        <row r="130">
          <cell r="I130">
            <v>50000</v>
          </cell>
        </row>
        <row r="131">
          <cell r="I131">
            <v>20218</v>
          </cell>
        </row>
        <row r="132">
          <cell r="I132">
            <v>173586</v>
          </cell>
        </row>
        <row r="133">
          <cell r="I133">
            <v>19348</v>
          </cell>
        </row>
        <row r="134">
          <cell r="I134">
            <v>85000</v>
          </cell>
        </row>
        <row r="135">
          <cell r="I135">
            <v>260</v>
          </cell>
        </row>
        <row r="136">
          <cell r="I136">
            <v>125000</v>
          </cell>
        </row>
        <row r="137">
          <cell r="I137">
            <v>25000</v>
          </cell>
        </row>
        <row r="138">
          <cell r="I138">
            <v>70000</v>
          </cell>
        </row>
        <row r="139">
          <cell r="I139">
            <v>76</v>
          </cell>
        </row>
        <row r="140">
          <cell r="I140">
            <v>200000</v>
          </cell>
        </row>
        <row r="141">
          <cell r="I141">
            <v>5105</v>
          </cell>
        </row>
        <row r="142">
          <cell r="I142">
            <v>50000</v>
          </cell>
        </row>
        <row r="143">
          <cell r="I143">
            <v>14895</v>
          </cell>
        </row>
        <row r="144">
          <cell r="I144">
            <v>140000</v>
          </cell>
        </row>
        <row r="145">
          <cell r="I145">
            <v>260000</v>
          </cell>
        </row>
        <row r="146">
          <cell r="I146">
            <v>16970</v>
          </cell>
        </row>
        <row r="147">
          <cell r="I147">
            <v>16219</v>
          </cell>
        </row>
        <row r="148">
          <cell r="I148">
            <v>115000</v>
          </cell>
        </row>
        <row r="149">
          <cell r="I149">
            <v>26893</v>
          </cell>
        </row>
        <row r="150">
          <cell r="I150">
            <v>145985</v>
          </cell>
        </row>
        <row r="151">
          <cell r="I151">
            <v>50186</v>
          </cell>
        </row>
        <row r="152">
          <cell r="I152">
            <v>75000</v>
          </cell>
        </row>
        <row r="153">
          <cell r="I153">
            <v>152746</v>
          </cell>
        </row>
        <row r="154">
          <cell r="I154">
            <v>100000</v>
          </cell>
        </row>
        <row r="155">
          <cell r="I155">
            <v>8870</v>
          </cell>
        </row>
        <row r="156">
          <cell r="I156">
            <v>25926</v>
          </cell>
        </row>
        <row r="157">
          <cell r="I157">
            <v>45930</v>
          </cell>
        </row>
        <row r="158">
          <cell r="I158">
            <v>120000</v>
          </cell>
        </row>
        <row r="159">
          <cell r="I159">
            <v>120000</v>
          </cell>
        </row>
        <row r="160">
          <cell r="I160">
            <v>44</v>
          </cell>
        </row>
        <row r="161">
          <cell r="I161">
            <v>15000</v>
          </cell>
        </row>
        <row r="162">
          <cell r="I162">
            <v>23043</v>
          </cell>
        </row>
        <row r="163">
          <cell r="I163">
            <v>107222</v>
          </cell>
        </row>
        <row r="164">
          <cell r="I164">
            <v>22877</v>
          </cell>
        </row>
        <row r="165">
          <cell r="I165">
            <v>5000</v>
          </cell>
        </row>
        <row r="166">
          <cell r="I166">
            <v>-8660</v>
          </cell>
        </row>
        <row r="167">
          <cell r="I167">
            <v>178525</v>
          </cell>
        </row>
        <row r="168">
          <cell r="I168">
            <v>91758</v>
          </cell>
        </row>
        <row r="169">
          <cell r="I169">
            <v>78569</v>
          </cell>
        </row>
        <row r="170">
          <cell r="I170">
            <v>115000</v>
          </cell>
        </row>
        <row r="171">
          <cell r="I171">
            <v>100000</v>
          </cell>
        </row>
        <row r="172">
          <cell r="I172">
            <v>60000</v>
          </cell>
        </row>
        <row r="173">
          <cell r="I173">
            <v>15800</v>
          </cell>
        </row>
        <row r="174">
          <cell r="I174">
            <v>33967</v>
          </cell>
        </row>
        <row r="175">
          <cell r="I175">
            <v>70000</v>
          </cell>
        </row>
        <row r="176">
          <cell r="I176">
            <v>50000</v>
          </cell>
        </row>
        <row r="177">
          <cell r="I177">
            <v>-1</v>
          </cell>
        </row>
        <row r="178">
          <cell r="I178">
            <v>25000</v>
          </cell>
        </row>
        <row r="179">
          <cell r="I179">
            <v>27206</v>
          </cell>
        </row>
        <row r="180">
          <cell r="I180">
            <v>9908</v>
          </cell>
        </row>
        <row r="181">
          <cell r="I181">
            <v>445041</v>
          </cell>
        </row>
        <row r="182">
          <cell r="I182">
            <v>321889</v>
          </cell>
        </row>
        <row r="183">
          <cell r="I183">
            <v>250000</v>
          </cell>
        </row>
        <row r="184">
          <cell r="I184">
            <v>61978</v>
          </cell>
        </row>
        <row r="185">
          <cell r="I185">
            <v>70000</v>
          </cell>
        </row>
        <row r="186">
          <cell r="I186">
            <v>-5717</v>
          </cell>
        </row>
        <row r="187">
          <cell r="I187">
            <v>17326</v>
          </cell>
        </row>
        <row r="188">
          <cell r="I188">
            <v>41078</v>
          </cell>
        </row>
        <row r="189">
          <cell r="I189">
            <v>384000</v>
          </cell>
        </row>
        <row r="190">
          <cell r="I190">
            <v>-764</v>
          </cell>
        </row>
        <row r="191">
          <cell r="I191">
            <v>33925</v>
          </cell>
        </row>
        <row r="192">
          <cell r="I192">
            <v>106101</v>
          </cell>
        </row>
        <row r="193">
          <cell r="I193">
            <v>2613875</v>
          </cell>
        </row>
        <row r="194">
          <cell r="I194">
            <v>8803</v>
          </cell>
        </row>
        <row r="195">
          <cell r="I195">
            <v>12340</v>
          </cell>
        </row>
        <row r="196">
          <cell r="I196">
            <v>-202</v>
          </cell>
        </row>
        <row r="197">
          <cell r="I197">
            <v>11665</v>
          </cell>
        </row>
        <row r="198">
          <cell r="I198">
            <v>10000</v>
          </cell>
        </row>
        <row r="199">
          <cell r="I199">
            <v>8000</v>
          </cell>
        </row>
        <row r="200">
          <cell r="I200">
            <v>0</v>
          </cell>
        </row>
        <row r="201">
          <cell r="I201">
            <v>476000</v>
          </cell>
        </row>
        <row r="202">
          <cell r="I202">
            <v>175000</v>
          </cell>
        </row>
        <row r="203">
          <cell r="I203">
            <v>52567</v>
          </cell>
        </row>
        <row r="204">
          <cell r="I204">
            <v>414217</v>
          </cell>
        </row>
        <row r="205">
          <cell r="I205">
            <v>606570</v>
          </cell>
        </row>
        <row r="206">
          <cell r="I206">
            <v>130871</v>
          </cell>
        </row>
        <row r="207">
          <cell r="I207">
            <v>15610</v>
          </cell>
        </row>
        <row r="208">
          <cell r="I208">
            <v>-137</v>
          </cell>
        </row>
        <row r="209">
          <cell r="I209">
            <v>952</v>
          </cell>
        </row>
        <row r="210">
          <cell r="I210">
            <v>30000</v>
          </cell>
        </row>
        <row r="211">
          <cell r="I211">
            <v>472</v>
          </cell>
        </row>
        <row r="212">
          <cell r="I212">
            <v>60000</v>
          </cell>
        </row>
        <row r="213">
          <cell r="I213">
            <v>0</v>
          </cell>
        </row>
        <row r="214">
          <cell r="I214">
            <v>3925</v>
          </cell>
        </row>
        <row r="215">
          <cell r="I215">
            <v>30077</v>
          </cell>
        </row>
        <row r="216">
          <cell r="I216">
            <v>787482</v>
          </cell>
        </row>
        <row r="217">
          <cell r="I217">
            <v>14597</v>
          </cell>
        </row>
        <row r="218">
          <cell r="I218">
            <v>0</v>
          </cell>
        </row>
        <row r="219">
          <cell r="I219">
            <v>222880</v>
          </cell>
        </row>
        <row r="220">
          <cell r="I220">
            <v>256661</v>
          </cell>
        </row>
        <row r="221">
          <cell r="I221">
            <v>50452</v>
          </cell>
        </row>
        <row r="222">
          <cell r="I222">
            <v>110000</v>
          </cell>
        </row>
        <row r="223">
          <cell r="I223">
            <v>60180</v>
          </cell>
        </row>
        <row r="224">
          <cell r="I224">
            <v>250000</v>
          </cell>
        </row>
        <row r="225">
          <cell r="I225">
            <v>9908</v>
          </cell>
        </row>
        <row r="226">
          <cell r="I226">
            <v>130084</v>
          </cell>
        </row>
        <row r="227">
          <cell r="I227">
            <v>118000</v>
          </cell>
        </row>
        <row r="228">
          <cell r="I228">
            <v>194000</v>
          </cell>
        </row>
        <row r="229">
          <cell r="I229">
            <v>915179</v>
          </cell>
        </row>
        <row r="230">
          <cell r="I230">
            <v>151610</v>
          </cell>
        </row>
        <row r="231">
          <cell r="I231">
            <v>41426</v>
          </cell>
        </row>
        <row r="232">
          <cell r="I232">
            <v>26012</v>
          </cell>
        </row>
        <row r="233">
          <cell r="I233">
            <v>41455</v>
          </cell>
        </row>
        <row r="234">
          <cell r="I234">
            <v>1000000</v>
          </cell>
        </row>
        <row r="235">
          <cell r="I235">
            <v>1300000</v>
          </cell>
        </row>
        <row r="236">
          <cell r="I236">
            <v>170000</v>
          </cell>
        </row>
        <row r="237">
          <cell r="I237">
            <v>542</v>
          </cell>
        </row>
        <row r="238">
          <cell r="I238">
            <v>102750</v>
          </cell>
        </row>
        <row r="239">
          <cell r="I239">
            <v>25000</v>
          </cell>
        </row>
        <row r="240">
          <cell r="I240">
            <v>100000</v>
          </cell>
        </row>
        <row r="241">
          <cell r="I241">
            <v>52000</v>
          </cell>
        </row>
        <row r="242">
          <cell r="I242">
            <v>45000</v>
          </cell>
        </row>
        <row r="243">
          <cell r="I243">
            <v>48413</v>
          </cell>
        </row>
        <row r="244">
          <cell r="I244">
            <v>141880</v>
          </cell>
        </row>
        <row r="245">
          <cell r="I245">
            <v>1240735</v>
          </cell>
        </row>
        <row r="246">
          <cell r="I246">
            <v>-8983</v>
          </cell>
        </row>
        <row r="247">
          <cell r="I247">
            <v>8983</v>
          </cell>
        </row>
        <row r="248">
          <cell r="I248">
            <v>-1</v>
          </cell>
        </row>
        <row r="249">
          <cell r="I249">
            <v>17862</v>
          </cell>
        </row>
        <row r="250">
          <cell r="I250">
            <v>54000</v>
          </cell>
        </row>
        <row r="251">
          <cell r="I251">
            <v>0</v>
          </cell>
        </row>
        <row r="252">
          <cell r="I252">
            <v>87396</v>
          </cell>
        </row>
        <row r="253">
          <cell r="I253">
            <v>134901</v>
          </cell>
        </row>
        <row r="254">
          <cell r="I254">
            <v>75000</v>
          </cell>
        </row>
        <row r="255">
          <cell r="I255">
            <v>19802</v>
          </cell>
        </row>
        <row r="256">
          <cell r="I256">
            <v>33333</v>
          </cell>
        </row>
        <row r="257">
          <cell r="I257">
            <v>30000</v>
          </cell>
        </row>
        <row r="259">
          <cell r="I259">
            <v>29474570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 OmnibusFinPlan 3522 Revised"/>
      <sheetName val="CIP BiANN FinPlan Template"/>
      <sheetName val="3522 Finplan"/>
      <sheetName val="2012 F3522 Ord Log at proj lvl"/>
      <sheetName val="Sorted"/>
      <sheetName val="Master 2013 04 30"/>
      <sheetName val="Doodling"/>
    </sheetNames>
    <sheetDataSet>
      <sheetData sheetId="0"/>
      <sheetData sheetId="1"/>
      <sheetData sheetId="2">
        <row r="44">
          <cell r="G44">
            <v>417004.33</v>
          </cell>
        </row>
        <row r="45">
          <cell r="G45">
            <v>1356558.21</v>
          </cell>
        </row>
        <row r="46">
          <cell r="G46">
            <v>1000.78</v>
          </cell>
        </row>
      </sheetData>
      <sheetData sheetId="3"/>
      <sheetData sheetId="4"/>
      <sheetData sheetId="5"/>
      <sheetData sheetId="6">
        <row r="17">
          <cell r="E17">
            <v>5350161.68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3">
      <selection activeCell="D20" sqref="D20"/>
    </sheetView>
  </sheetViews>
  <sheetFormatPr defaultColWidth="9.140625" defaultRowHeight="12.75"/>
  <cols>
    <col min="1" max="1" width="47.421875" style="1" customWidth="1"/>
    <col min="2" max="2" width="12.8515625" style="33" customWidth="1"/>
    <col min="3" max="4" width="12.140625" style="33" customWidth="1"/>
    <col min="5" max="5" width="13.00390625" style="33" customWidth="1"/>
    <col min="6" max="6" width="13.140625" style="33" customWidth="1"/>
    <col min="7" max="7" width="13.00390625" style="33" customWidth="1"/>
    <col min="8" max="8" width="12.140625" style="33" customWidth="1"/>
    <col min="9" max="9" width="13.00390625" style="33" customWidth="1"/>
    <col min="10" max="10" width="12.421875" style="33" customWidth="1"/>
    <col min="11" max="11" width="52.00390625" style="1" customWidth="1"/>
    <col min="12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customHeight="1" hidden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 customHeight="1" hidden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8.75">
      <c r="A4" s="68" t="s">
        <v>39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43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5" ht="15.75">
      <c r="A6" s="43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6" t="s">
        <v>40</v>
      </c>
      <c r="L6" s="5"/>
      <c r="M6" s="5"/>
      <c r="N6" s="5"/>
      <c r="O6" s="5"/>
    </row>
    <row r="7" spans="1:15" ht="15.75">
      <c r="A7" s="43" t="s">
        <v>41</v>
      </c>
      <c r="B7" s="45"/>
      <c r="C7" s="45"/>
      <c r="D7" s="45"/>
      <c r="E7" s="45"/>
      <c r="F7" s="45"/>
      <c r="G7" s="45"/>
      <c r="H7" s="45"/>
      <c r="I7" s="47"/>
      <c r="J7" s="47"/>
      <c r="K7" s="46" t="s">
        <v>42</v>
      </c>
      <c r="L7" s="5"/>
      <c r="M7" s="5"/>
      <c r="N7" s="5"/>
      <c r="O7" s="5"/>
    </row>
    <row r="8" spans="1:10" ht="14.25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1" ht="60" customHeight="1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10" t="s">
        <v>11</v>
      </c>
    </row>
    <row r="10" spans="1:11" ht="15">
      <c r="A10" s="11" t="s">
        <v>12</v>
      </c>
      <c r="B10" s="49">
        <v>861392</v>
      </c>
      <c r="C10" s="49">
        <v>42274</v>
      </c>
      <c r="D10" s="49">
        <f>C26</f>
        <v>29831</v>
      </c>
      <c r="E10" s="49">
        <f>B26</f>
        <v>1294268.3200000003</v>
      </c>
      <c r="F10" s="49">
        <f>E26</f>
        <v>-4148258.6799999997</v>
      </c>
      <c r="G10" s="49">
        <f>B26</f>
        <v>1294268.3200000003</v>
      </c>
      <c r="H10" s="49">
        <f>G26</f>
        <v>31741</v>
      </c>
      <c r="I10" s="50">
        <f>G10-C10</f>
        <v>1251994.3200000003</v>
      </c>
      <c r="J10" s="50">
        <f>H10-D10</f>
        <v>1910</v>
      </c>
      <c r="K10" s="12"/>
    </row>
    <row r="11" spans="1:13" ht="15">
      <c r="A11" s="13" t="s">
        <v>13</v>
      </c>
      <c r="B11" s="51"/>
      <c r="C11" s="52"/>
      <c r="D11" s="52"/>
      <c r="E11" s="52"/>
      <c r="F11" s="52"/>
      <c r="G11" s="52"/>
      <c r="H11" s="52"/>
      <c r="I11" s="52"/>
      <c r="J11" s="52"/>
      <c r="K11" s="14"/>
      <c r="M11" s="15"/>
    </row>
    <row r="12" spans="1:13" ht="12.75">
      <c r="A12" s="16" t="s">
        <v>14</v>
      </c>
      <c r="B12" s="50">
        <f>+'[3]3522 Finplan'!G44</f>
        <v>417004.33</v>
      </c>
      <c r="C12" s="50"/>
      <c r="D12" s="53"/>
      <c r="E12" s="50"/>
      <c r="F12" s="53"/>
      <c r="G12" s="50"/>
      <c r="H12" s="53"/>
      <c r="I12" s="50">
        <f>G12-C12</f>
        <v>0</v>
      </c>
      <c r="J12" s="50">
        <f>H12-D12</f>
        <v>0</v>
      </c>
      <c r="K12" s="17"/>
      <c r="M12" s="15"/>
    </row>
    <row r="13" spans="1:13" ht="12.75">
      <c r="A13" s="18" t="s">
        <v>15</v>
      </c>
      <c r="B13" s="50">
        <f>+'[3]3522 Finplan'!G45</f>
        <v>1356558.21</v>
      </c>
      <c r="C13" s="50"/>
      <c r="D13" s="53"/>
      <c r="E13" s="50"/>
      <c r="F13" s="53"/>
      <c r="G13" s="50"/>
      <c r="H13" s="53"/>
      <c r="I13" s="50">
        <f aca="true" t="shared" si="0" ref="I13:J17">G13-C13</f>
        <v>0</v>
      </c>
      <c r="J13" s="50">
        <f t="shared" si="0"/>
        <v>0</v>
      </c>
      <c r="K13" s="17"/>
      <c r="M13" s="15"/>
    </row>
    <row r="14" spans="1:13" ht="12.75">
      <c r="A14" s="18" t="s">
        <v>16</v>
      </c>
      <c r="B14" s="50">
        <f>+'[3]3522 Finplan'!G46</f>
        <v>1000.78</v>
      </c>
      <c r="C14" s="50"/>
      <c r="D14" s="53"/>
      <c r="E14" s="50"/>
      <c r="F14" s="53"/>
      <c r="G14" s="50"/>
      <c r="H14" s="53"/>
      <c r="I14" s="50">
        <f t="shared" si="0"/>
        <v>0</v>
      </c>
      <c r="J14" s="50">
        <f t="shared" si="0"/>
        <v>0</v>
      </c>
      <c r="K14" s="17"/>
      <c r="M14" s="15"/>
    </row>
    <row r="15" spans="1:20" ht="34.5">
      <c r="A15" s="16"/>
      <c r="B15" s="50"/>
      <c r="C15" s="50"/>
      <c r="D15" s="53"/>
      <c r="E15" s="50"/>
      <c r="F15" s="53"/>
      <c r="G15" s="50">
        <v>4180000</v>
      </c>
      <c r="H15" s="53"/>
      <c r="I15" s="50">
        <f t="shared" si="0"/>
        <v>4180000</v>
      </c>
      <c r="J15" s="50">
        <f t="shared" si="0"/>
        <v>0</v>
      </c>
      <c r="K15" s="19" t="s">
        <v>17</v>
      </c>
      <c r="M15" s="66"/>
      <c r="N15" s="66"/>
      <c r="O15" s="66"/>
      <c r="P15" s="66"/>
      <c r="Q15" s="66"/>
      <c r="R15" s="66"/>
      <c r="S15" s="66"/>
      <c r="T15" s="66"/>
    </row>
    <row r="16" spans="1:20" ht="15.75">
      <c r="A16" s="16"/>
      <c r="B16" s="50"/>
      <c r="C16" s="50"/>
      <c r="D16" s="53"/>
      <c r="E16" s="50"/>
      <c r="F16" s="53"/>
      <c r="G16" s="50"/>
      <c r="H16" s="53"/>
      <c r="I16" s="50"/>
      <c r="J16" s="50"/>
      <c r="K16" s="17"/>
      <c r="M16" s="20"/>
      <c r="N16" s="20"/>
      <c r="O16" s="20"/>
      <c r="P16" s="20"/>
      <c r="Q16" s="20"/>
      <c r="R16" s="20"/>
      <c r="S16" s="20"/>
      <c r="T16" s="20"/>
    </row>
    <row r="17" spans="1:13" ht="12.75">
      <c r="A17" s="21" t="s">
        <v>18</v>
      </c>
      <c r="B17" s="54"/>
      <c r="C17" s="54"/>
      <c r="D17" s="55"/>
      <c r="E17" s="54">
        <v>5350162</v>
      </c>
      <c r="F17" s="55"/>
      <c r="G17" s="54">
        <f>+'[3]Doodling'!E17</f>
        <v>5350161.68</v>
      </c>
      <c r="H17" s="55"/>
      <c r="I17" s="50">
        <f t="shared" si="0"/>
        <v>5350161.68</v>
      </c>
      <c r="J17" s="50">
        <f t="shared" si="0"/>
        <v>0</v>
      </c>
      <c r="K17" s="22" t="s">
        <v>19</v>
      </c>
      <c r="M17" s="15"/>
    </row>
    <row r="18" spans="1:13" ht="15">
      <c r="A18" s="23" t="s">
        <v>20</v>
      </c>
      <c r="B18" s="56">
        <f aca="true" t="shared" si="1" ref="B18:H18">SUM(B12:B17)</f>
        <v>1774563.32</v>
      </c>
      <c r="C18" s="56">
        <f t="shared" si="1"/>
        <v>0</v>
      </c>
      <c r="D18" s="56">
        <f t="shared" si="1"/>
        <v>0</v>
      </c>
      <c r="E18" s="56">
        <f t="shared" si="1"/>
        <v>5350162</v>
      </c>
      <c r="F18" s="56">
        <f t="shared" si="1"/>
        <v>0</v>
      </c>
      <c r="G18" s="56">
        <f t="shared" si="1"/>
        <v>9530161.68</v>
      </c>
      <c r="H18" s="56">
        <f t="shared" si="1"/>
        <v>0</v>
      </c>
      <c r="I18" s="57"/>
      <c r="J18" s="57"/>
      <c r="K18" s="17"/>
      <c r="L18" s="24"/>
      <c r="M18" s="15"/>
    </row>
    <row r="19" spans="1:11" ht="15">
      <c r="A19" s="13" t="s">
        <v>21</v>
      </c>
      <c r="B19" s="51"/>
      <c r="C19" s="58"/>
      <c r="D19" s="52"/>
      <c r="E19" s="52"/>
      <c r="F19" s="52"/>
      <c r="G19" s="52"/>
      <c r="H19" s="52"/>
      <c r="I19" s="52"/>
      <c r="J19" s="52"/>
      <c r="K19" s="25"/>
    </row>
    <row r="20" spans="1:11" ht="22.5">
      <c r="A20" s="26" t="s">
        <v>22</v>
      </c>
      <c r="B20" s="50"/>
      <c r="C20" s="53">
        <v>-12443</v>
      </c>
      <c r="D20" s="53">
        <v>-14348</v>
      </c>
      <c r="E20" s="53">
        <f>-12443</f>
        <v>-12443</v>
      </c>
      <c r="F20" s="53">
        <v>-14348</v>
      </c>
      <c r="G20" s="53">
        <f>-12443-4180000</f>
        <v>-4192443</v>
      </c>
      <c r="H20" s="53">
        <v>-14348</v>
      </c>
      <c r="I20" s="50">
        <f>G20-C20</f>
        <v>-4180000</v>
      </c>
      <c r="J20" s="50">
        <f>H20-D20</f>
        <v>0</v>
      </c>
      <c r="K20" s="19" t="s">
        <v>23</v>
      </c>
    </row>
    <row r="21" spans="1:11" ht="18.75" customHeight="1">
      <c r="A21" s="27" t="s">
        <v>24</v>
      </c>
      <c r="B21" s="50"/>
      <c r="C21" s="59">
        <v>0</v>
      </c>
      <c r="D21" s="59">
        <v>0</v>
      </c>
      <c r="E21" s="60">
        <f>B29</f>
        <v>-6600246</v>
      </c>
      <c r="F21" s="60">
        <f>E29</f>
        <v>4180000</v>
      </c>
      <c r="G21" s="60">
        <f>B29</f>
        <v>-6600246</v>
      </c>
      <c r="H21" s="60">
        <f>G29</f>
        <v>0</v>
      </c>
      <c r="I21" s="50">
        <f>G21-C21</f>
        <v>-6600246</v>
      </c>
      <c r="J21" s="50">
        <f>H21-D21</f>
        <v>0</v>
      </c>
      <c r="K21" s="28" t="s">
        <v>25</v>
      </c>
    </row>
    <row r="22" spans="1:11" ht="12.75">
      <c r="A22" s="18" t="s">
        <v>26</v>
      </c>
      <c r="B22" s="50">
        <v>-7943824</v>
      </c>
      <c r="C22" s="53">
        <f>+C20+C21</f>
        <v>-12443</v>
      </c>
      <c r="D22" s="61"/>
      <c r="E22" s="53">
        <f>SUM(E20:E21)</f>
        <v>-6612689</v>
      </c>
      <c r="F22" s="53">
        <f>SUM(F20:F21)</f>
        <v>4165652</v>
      </c>
      <c r="G22" s="53">
        <f>SUM(G20:G21)</f>
        <v>-10792689</v>
      </c>
      <c r="H22" s="53">
        <f>SUM(H20:H21)</f>
        <v>-14348</v>
      </c>
      <c r="I22" s="53"/>
      <c r="J22" s="53"/>
      <c r="K22" s="29"/>
    </row>
    <row r="23" spans="1:11" ht="15">
      <c r="A23" s="30" t="s">
        <v>27</v>
      </c>
      <c r="B23" s="62">
        <v>6600246</v>
      </c>
      <c r="C23" s="60">
        <v>0</v>
      </c>
      <c r="D23" s="60">
        <v>0</v>
      </c>
      <c r="E23" s="60">
        <f>E24-E22</f>
        <v>-4180000</v>
      </c>
      <c r="F23" s="60">
        <f>F24-F22</f>
        <v>-4180000</v>
      </c>
      <c r="G23" s="60">
        <f>G24-G22</f>
        <v>0</v>
      </c>
      <c r="H23" s="60">
        <f>H24-H22</f>
        <v>0</v>
      </c>
      <c r="I23" s="50">
        <f>G23-C23</f>
        <v>0</v>
      </c>
      <c r="J23" s="50">
        <f>H23-D23</f>
        <v>0</v>
      </c>
      <c r="K23" s="31"/>
    </row>
    <row r="24" spans="1:11" ht="15">
      <c r="A24" s="23" t="s">
        <v>28</v>
      </c>
      <c r="B24" s="54">
        <f>SUM(B22:B23)</f>
        <v>-1343578</v>
      </c>
      <c r="C24" s="63">
        <f>+C22-C23</f>
        <v>-12443</v>
      </c>
      <c r="D24" s="55">
        <v>-14348</v>
      </c>
      <c r="E24" s="55">
        <f>-6612689-4180000</f>
        <v>-10792689</v>
      </c>
      <c r="F24" s="55">
        <v>-14348</v>
      </c>
      <c r="G24" s="55">
        <v>-10792689</v>
      </c>
      <c r="H24" s="55">
        <v>-14348</v>
      </c>
      <c r="I24" s="55">
        <f>SUM(I20:I23)</f>
        <v>-10780246</v>
      </c>
      <c r="J24" s="55">
        <f>SUM(J20:J23)</f>
        <v>0</v>
      </c>
      <c r="K24" s="32"/>
    </row>
    <row r="25" spans="1:11" ht="15">
      <c r="A25" s="23" t="s">
        <v>29</v>
      </c>
      <c r="B25" s="54">
        <v>1891</v>
      </c>
      <c r="C25" s="64"/>
      <c r="D25" s="54"/>
      <c r="E25" s="55"/>
      <c r="F25" s="54"/>
      <c r="G25" s="55"/>
      <c r="H25" s="54"/>
      <c r="I25" s="50"/>
      <c r="J25" s="50"/>
      <c r="K25" s="32"/>
    </row>
    <row r="26" spans="1:11" ht="15">
      <c r="A26" s="34" t="s">
        <v>30</v>
      </c>
      <c r="B26" s="49">
        <f>B10+B18+B24+B25</f>
        <v>1294268.3200000003</v>
      </c>
      <c r="C26" s="49">
        <f>C10+C18+C20</f>
        <v>29831</v>
      </c>
      <c r="D26" s="65">
        <f>D10+D18+D24</f>
        <v>15483</v>
      </c>
      <c r="E26" s="49">
        <f>E10+E18+E24</f>
        <v>-4148258.6799999997</v>
      </c>
      <c r="F26" s="65">
        <f>F10+F18+F24</f>
        <v>-4162606.6799999997</v>
      </c>
      <c r="G26" s="49">
        <f>G10+G18+G24</f>
        <v>31741</v>
      </c>
      <c r="H26" s="65">
        <f>H10+H18+H24</f>
        <v>17393</v>
      </c>
      <c r="I26" s="49"/>
      <c r="J26" s="65"/>
      <c r="K26" s="35"/>
    </row>
    <row r="27" spans="1:11" ht="15">
      <c r="A27" s="13" t="s">
        <v>31</v>
      </c>
      <c r="B27" s="52"/>
      <c r="C27" s="52"/>
      <c r="D27" s="52"/>
      <c r="E27" s="52"/>
      <c r="F27" s="52"/>
      <c r="G27" s="52"/>
      <c r="H27" s="52"/>
      <c r="I27" s="52"/>
      <c r="J27" s="52"/>
      <c r="K27" s="25"/>
    </row>
    <row r="28" spans="1:11" ht="12.75">
      <c r="A28" s="36" t="s">
        <v>32</v>
      </c>
      <c r="B28" s="53">
        <v>6600246</v>
      </c>
      <c r="C28" s="53"/>
      <c r="D28" s="53"/>
      <c r="E28" s="53"/>
      <c r="F28" s="53"/>
      <c r="G28" s="53"/>
      <c r="H28" s="53"/>
      <c r="I28" s="50">
        <f aca="true" t="shared" si="2" ref="I28:J28">G28-C28</f>
        <v>0</v>
      </c>
      <c r="J28" s="50">
        <f t="shared" si="2"/>
        <v>0</v>
      </c>
      <c r="K28" s="17"/>
    </row>
    <row r="29" spans="1:11" ht="15">
      <c r="A29" s="37" t="s">
        <v>27</v>
      </c>
      <c r="B29" s="60">
        <f>-B23</f>
        <v>-6600246</v>
      </c>
      <c r="C29" s="60">
        <v>0</v>
      </c>
      <c r="D29" s="60">
        <v>0</v>
      </c>
      <c r="E29" s="60">
        <f>-E23</f>
        <v>4180000</v>
      </c>
      <c r="F29" s="60">
        <f>-F23</f>
        <v>4180000</v>
      </c>
      <c r="G29" s="60">
        <f>-G23</f>
        <v>0</v>
      </c>
      <c r="H29" s="60">
        <f>-H23</f>
        <v>0</v>
      </c>
      <c r="I29" s="60"/>
      <c r="J29" s="60"/>
      <c r="K29" s="31"/>
    </row>
    <row r="30" spans="1:11" ht="15">
      <c r="A30" s="38" t="s">
        <v>33</v>
      </c>
      <c r="B30" s="53">
        <f aca="true" t="shared" si="3" ref="B30:H30">SUM(B28:B29)</f>
        <v>0</v>
      </c>
      <c r="C30" s="53">
        <f t="shared" si="3"/>
        <v>0</v>
      </c>
      <c r="D30" s="53">
        <f t="shared" si="3"/>
        <v>0</v>
      </c>
      <c r="E30" s="53">
        <f t="shared" si="3"/>
        <v>4180000</v>
      </c>
      <c r="F30" s="53">
        <f t="shared" si="3"/>
        <v>4180000</v>
      </c>
      <c r="G30" s="53">
        <f t="shared" si="3"/>
        <v>0</v>
      </c>
      <c r="H30" s="53">
        <f t="shared" si="3"/>
        <v>0</v>
      </c>
      <c r="I30" s="53"/>
      <c r="J30" s="53"/>
      <c r="K30" s="17"/>
    </row>
    <row r="31" spans="1:11" ht="15">
      <c r="A31" s="48" t="s">
        <v>34</v>
      </c>
      <c r="B31" s="49">
        <f aca="true" t="shared" si="4" ref="B31:H31">B26+B30</f>
        <v>1294268.3200000003</v>
      </c>
      <c r="C31" s="49">
        <f t="shared" si="4"/>
        <v>29831</v>
      </c>
      <c r="D31" s="49">
        <f t="shared" si="4"/>
        <v>15483</v>
      </c>
      <c r="E31" s="49">
        <f t="shared" si="4"/>
        <v>31741.320000000298</v>
      </c>
      <c r="F31" s="49">
        <f t="shared" si="4"/>
        <v>17393.320000000298</v>
      </c>
      <c r="G31" s="49">
        <f t="shared" si="4"/>
        <v>31741</v>
      </c>
      <c r="H31" s="49">
        <f t="shared" si="4"/>
        <v>17393</v>
      </c>
      <c r="I31" s="49"/>
      <c r="J31" s="49"/>
      <c r="K31" s="12"/>
    </row>
    <row r="32" spans="1:11" ht="6.75" customHeight="1">
      <c r="A32" s="6"/>
      <c r="B32" s="39"/>
      <c r="C32" s="39"/>
      <c r="D32" s="39"/>
      <c r="E32" s="39"/>
      <c r="F32" s="39"/>
      <c r="G32" s="39"/>
      <c r="H32" s="39"/>
      <c r="I32" s="39"/>
      <c r="J32" s="39"/>
      <c r="K32" s="40"/>
    </row>
    <row r="33" spans="3:9" ht="12.75">
      <c r="C33" s="41"/>
      <c r="E33" s="41"/>
      <c r="G33" s="41"/>
      <c r="I33" s="41"/>
    </row>
    <row r="34" spans="1:9" ht="18">
      <c r="A34" s="42" t="s">
        <v>35</v>
      </c>
      <c r="C34" s="41"/>
      <c r="E34" s="41"/>
      <c r="G34" s="41"/>
      <c r="I34" s="41"/>
    </row>
    <row r="35" spans="1:10" ht="18">
      <c r="A35" s="42" t="s">
        <v>36</v>
      </c>
      <c r="D35" s="41"/>
      <c r="E35" s="41"/>
      <c r="F35" s="41"/>
      <c r="G35" s="41"/>
      <c r="H35" s="41"/>
      <c r="I35" s="41"/>
      <c r="J35" s="41"/>
    </row>
    <row r="36" ht="18">
      <c r="A36" s="42" t="s">
        <v>38</v>
      </c>
    </row>
    <row r="37" ht="18">
      <c r="A37" s="42" t="s">
        <v>37</v>
      </c>
    </row>
  </sheetData>
  <mergeCells count="4">
    <mergeCell ref="M15:T15"/>
    <mergeCell ref="A1:K1"/>
    <mergeCell ref="A2:K2"/>
    <mergeCell ref="A4:K4"/>
  </mergeCells>
  <printOptions/>
  <pageMargins left="0.25" right="0.25" top="0.75" bottom="0.75" header="0.3" footer="0.3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Andrews</dc:creator>
  <cp:keywords/>
  <dc:description/>
  <cp:lastModifiedBy>Shelley De Wys</cp:lastModifiedBy>
  <dcterms:created xsi:type="dcterms:W3CDTF">2013-05-08T23:55:56Z</dcterms:created>
  <dcterms:modified xsi:type="dcterms:W3CDTF">2013-05-16T23:21:17Z</dcterms:modified>
  <cp:category/>
  <cp:version/>
  <cp:contentType/>
  <cp:contentStatus/>
</cp:coreProperties>
</file>