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160" yWindow="810" windowWidth="10395" windowHeight="11355" tabRatio="945" activeTab="0"/>
  </bookViews>
  <sheets>
    <sheet name="Financial Plan" sheetId="10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Plan'!$A$2:$K$56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<sst xmlns="http://schemas.openxmlformats.org/spreadsheetml/2006/main" count="66" uniqueCount="66">
  <si>
    <t>1st Omnibus</t>
  </si>
  <si>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</si>
  <si>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</si>
  <si>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</si>
  <si>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</si>
  <si>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</si>
  <si>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</si>
  <si>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</si>
  <si>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</si>
  <si>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</si>
  <si>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</si>
  <si>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</si>
  <si>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</si>
  <si>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</si>
  <si>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</si>
  <si>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t>Total Biennial Revenues</t>
  </si>
  <si>
    <t>Total Biennial Expenditures</t>
  </si>
  <si>
    <t>Total Biennial Other Fund Transactions</t>
  </si>
  <si>
    <t>Reserves</t>
  </si>
  <si>
    <t>Cash Flow Reserves</t>
  </si>
  <si>
    <t>Expenditure Reserves</t>
  </si>
  <si>
    <t>Rainy Day Reserves</t>
  </si>
  <si>
    <t>Mandated Reserves</t>
  </si>
  <si>
    <t>Reserve Shortfall</t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</si>
  <si>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</si>
  <si>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</si>
  <si>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</si>
  <si>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</si>
  <si>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</si>
  <si>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</si>
  <si>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</si>
  <si>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</si>
  <si>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2013 Estimated-Adopted Change</t>
  </si>
  <si>
    <t>2014 Estimated-Adopted Change</t>
  </si>
  <si>
    <t>Total Reserves</t>
  </si>
  <si>
    <t>Biennial Financial Plan</t>
  </si>
  <si>
    <r>
      <t xml:space="preserve">2 </t>
    </r>
    <r>
      <rPr>
        <sz val="12"/>
        <rFont val="Calibri"/>
        <family val="2"/>
        <scheme val="minor"/>
      </rPr>
      <t>Adopted is taken from the Budget Ordinance 17476</t>
    </r>
  </si>
  <si>
    <t>Sales Tax</t>
  </si>
  <si>
    <t>Interest Income</t>
  </si>
  <si>
    <t>General Fund Transfer To Human Services</t>
  </si>
  <si>
    <t>Interfund Transfer for CSD Admin/Overhead</t>
  </si>
  <si>
    <t>Parking Garage Fees</t>
  </si>
  <si>
    <t>Marriage License Fee</t>
  </si>
  <si>
    <t>Divorce License Fee</t>
  </si>
  <si>
    <t>MIDD Fund Transfer</t>
  </si>
  <si>
    <t>Community Services - Operating</t>
  </si>
  <si>
    <t>Transfer to EER</t>
  </si>
  <si>
    <t>Transfer to HOF</t>
  </si>
  <si>
    <t>Fund Number: 1421</t>
  </si>
  <si>
    <t xml:space="preserve">Prepared by: Sam Ezeonwu  </t>
  </si>
  <si>
    <t xml:space="preserve">Date Prepared: April 19th, 2013 </t>
  </si>
  <si>
    <t>Streamlined Mitigation</t>
  </si>
  <si>
    <t>Judgment Settlements</t>
  </si>
  <si>
    <t>Other Misc. Transfer</t>
  </si>
  <si>
    <t>Prior Year Correction</t>
  </si>
  <si>
    <t>Winter Shelter Funding from City of Seattle</t>
  </si>
  <si>
    <t>Winter Shelter Funding from City of Seattle.</t>
  </si>
  <si>
    <r>
      <t xml:space="preserve">1 </t>
    </r>
    <r>
      <rPr>
        <sz val="12"/>
        <rFont val="Calibri"/>
        <family val="2"/>
        <scheme val="minor"/>
      </rPr>
      <t>Actuals are taken from EBS 14th Month reports.</t>
    </r>
  </si>
  <si>
    <t>Fund Name: Children and Family Services</t>
  </si>
  <si>
    <t>Technical Adjustment from budget errors</t>
  </si>
  <si>
    <t>Technical adjustment, moved from Anticipated adjustment to expenditure in 1st Omnibus</t>
  </si>
  <si>
    <t>Increase in fund balance is due to a technical correction adding revenue for unfunded one-time added projects in the adopted budget.</t>
  </si>
  <si>
    <r>
      <t>5</t>
    </r>
    <r>
      <rPr>
        <sz val="11"/>
        <rFont val="Calibri"/>
        <family val="2"/>
        <scheme val="minor"/>
      </rPr>
      <t xml:space="preserve"> Due to budget system transition errors, additional appropriation will be requested in the corrections ordinance.</t>
    </r>
  </si>
  <si>
    <r>
      <t>Anticipated Adjustment</t>
    </r>
    <r>
      <rPr>
        <vertAlign val="superscript"/>
        <sz val="12"/>
        <rFont val="Calibri"/>
        <family val="2"/>
        <scheme val="minor"/>
      </rPr>
      <t>5</t>
    </r>
  </si>
  <si>
    <t>GF Revenue Supplemental Requests ($50,000 for tech. correction + $63,910 for Men's Winter shelter +$50,000 for Casa Latina)</t>
  </si>
  <si>
    <t>Winter Shelter and Casa Latina Expenditure Request.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</si>
</sst>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</cellStyleXfs>
  <cellXfs count="155">
    <xf numFmtId="0" fontId="0" fillId="0" borderId="0" xfId="0"/>
    <xf numFmtId="0" fontId="0" fillId="0" borderId="0" xfId="0" applyBorder="1"/>
    <xf numFmtId="37" fontId="2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37" fontId="1" fillId="2" borderId="0" xfId="20" applyFont="1" applyFill="1" applyAlignment="1">
      <alignment horizontal="center" wrapText="1"/>
      <protection/>
    </xf>
    <xf numFmtId="0" fontId="3" fillId="2" borderId="0" xfId="0" applyFont="1" applyFill="1"/>
    <xf numFmtId="0" fontId="1" fillId="0" borderId="0" xfId="0" applyFont="1"/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18" applyNumberFormat="1" applyFont="1" applyFill="1" applyBorder="1"/>
    <xf numFmtId="37" fontId="6" fillId="0" borderId="0" xfId="20" applyFont="1" applyBorder="1">
      <alignment/>
      <protection/>
    </xf>
    <xf numFmtId="0" fontId="6" fillId="0" borderId="0" xfId="0" applyFont="1"/>
    <xf numFmtId="0" fontId="6" fillId="0" borderId="0" xfId="0" applyFont="1" applyBorder="1"/>
    <xf numFmtId="37" fontId="3" fillId="0" borderId="0" xfId="20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9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164" fontId="12" fillId="0" borderId="0" xfId="18" applyNumberFormat="1" applyFont="1" applyFill="1" applyBorder="1" applyAlignment="1">
      <alignment vertical="center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0" fontId="15" fillId="0" borderId="0" xfId="0" applyFont="1"/>
    <xf numFmtId="37" fontId="12" fillId="0" borderId="0" xfId="20" applyFont="1" applyBorder="1" applyAlignment="1" quotePrefix="1">
      <alignment horizontal="left"/>
      <protection/>
    </xf>
    <xf numFmtId="37" fontId="15" fillId="0" borderId="0" xfId="20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3" fillId="0" borderId="0" xfId="20" applyFont="1" applyBorder="1" applyAlignment="1">
      <alignment horizontal="centerContinuous" wrapText="1"/>
      <protection/>
    </xf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164" fontId="1" fillId="0" borderId="0" xfId="18" applyNumberFormat="1" applyFont="1" applyFill="1" applyBorder="1"/>
    <xf numFmtId="0" fontId="15" fillId="0" borderId="0" xfId="0" applyFont="1" applyFill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164" fontId="12" fillId="0" borderId="2" xfId="18" applyNumberFormat="1" applyFont="1" applyFill="1" applyBorder="1" applyAlignment="1">
      <alignment/>
    </xf>
    <xf numFmtId="164" fontId="12" fillId="0" borderId="3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 vertical="center"/>
    </xf>
    <xf numFmtId="164" fontId="11" fillId="0" borderId="5" xfId="18" applyNumberFormat="1" applyFont="1" applyBorder="1" applyAlignment="1">
      <alignment vertical="center"/>
    </xf>
    <xf numFmtId="164" fontId="11" fillId="0" borderId="5" xfId="18" applyNumberFormat="1" applyFont="1" applyFill="1" applyBorder="1" applyAlignment="1">
      <alignment vertical="center"/>
    </xf>
    <xf numFmtId="164" fontId="11" fillId="0" borderId="6" xfId="18" applyNumberFormat="1" applyFont="1" applyFill="1" applyBorder="1" applyAlignment="1">
      <alignment vertical="center"/>
    </xf>
    <xf numFmtId="164" fontId="12" fillId="0" borderId="7" xfId="18" applyNumberFormat="1" applyFont="1" applyFill="1" applyBorder="1" applyAlignment="1">
      <alignment vertical="center"/>
    </xf>
    <xf numFmtId="164" fontId="11" fillId="0" borderId="2" xfId="18" applyNumberFormat="1" applyFont="1" applyFill="1" applyBorder="1" applyAlignment="1">
      <alignment vertical="center"/>
    </xf>
    <xf numFmtId="164" fontId="11" fillId="0" borderId="5" xfId="18" applyNumberFormat="1" applyFont="1" applyFill="1" applyBorder="1" applyAlignment="1" quotePrefix="1">
      <alignment vertical="center"/>
    </xf>
    <xf numFmtId="164" fontId="11" fillId="0" borderId="2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 quotePrefix="1">
      <alignment vertical="center"/>
    </xf>
    <xf numFmtId="164" fontId="11" fillId="0" borderId="9" xfId="18" applyNumberFormat="1" applyFont="1" applyFill="1" applyBorder="1" applyAlignment="1">
      <alignment vertical="center"/>
    </xf>
    <xf numFmtId="164" fontId="12" fillId="0" borderId="9" xfId="18" applyNumberFormat="1" applyFont="1" applyFill="1" applyBorder="1" applyAlignment="1">
      <alignment vertical="center"/>
    </xf>
    <xf numFmtId="164" fontId="11" fillId="0" borderId="6" xfId="18" applyNumberFormat="1" applyFont="1" applyBorder="1" applyAlignment="1">
      <alignment vertical="center"/>
    </xf>
    <xf numFmtId="164" fontId="11" fillId="0" borderId="4" xfId="18" applyNumberFormat="1" applyFont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>
      <alignment vertical="center"/>
    </xf>
    <xf numFmtId="37" fontId="12" fillId="3" borderId="11" xfId="20" applyFont="1" applyFill="1" applyBorder="1" applyAlignment="1">
      <alignment horizontal="center" wrapText="1"/>
      <protection/>
    </xf>
    <xf numFmtId="37" fontId="12" fillId="3" borderId="12" xfId="20" applyFont="1" applyFill="1" applyBorder="1" applyAlignment="1">
      <alignment horizontal="center" wrapText="1"/>
      <protection/>
    </xf>
    <xf numFmtId="164" fontId="12" fillId="3" borderId="13" xfId="18" applyNumberFormat="1" applyFont="1" applyFill="1" applyBorder="1" applyAlignment="1">
      <alignment/>
    </xf>
    <xf numFmtId="164" fontId="12" fillId="3" borderId="2" xfId="18" applyNumberFormat="1" applyFont="1" applyFill="1" applyBorder="1" applyAlignment="1">
      <alignment/>
    </xf>
    <xf numFmtId="164" fontId="12" fillId="3" borderId="3" xfId="18" applyNumberFormat="1" applyFont="1" applyFill="1" applyBorder="1" applyAlignment="1">
      <alignment/>
    </xf>
    <xf numFmtId="164" fontId="11" fillId="3" borderId="14" xfId="18" applyNumberFormat="1" applyFont="1" applyFill="1" applyBorder="1" applyAlignment="1">
      <alignment vertical="center"/>
    </xf>
    <xf numFmtId="164" fontId="11" fillId="3" borderId="4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>
      <alignment vertical="center"/>
    </xf>
    <xf numFmtId="164" fontId="12" fillId="3" borderId="13" xfId="18" applyNumberFormat="1" applyFont="1" applyFill="1" applyBorder="1" applyAlignment="1">
      <alignment vertical="center"/>
    </xf>
    <xf numFmtId="164" fontId="11" fillId="3" borderId="13" xfId="18" applyNumberFormat="1" applyFont="1" applyFill="1" applyBorder="1" applyAlignment="1" quotePrefix="1">
      <alignment vertical="center"/>
    </xf>
    <xf numFmtId="164" fontId="11" fillId="3" borderId="2" xfId="18" applyNumberFormat="1" applyFont="1" applyFill="1" applyBorder="1" applyAlignment="1">
      <alignment vertical="center"/>
    </xf>
    <xf numFmtId="164" fontId="11" fillId="3" borderId="8" xfId="18" applyNumberFormat="1" applyFont="1" applyFill="1" applyBorder="1" applyAlignment="1">
      <alignment vertical="center"/>
    </xf>
    <xf numFmtId="164" fontId="11" fillId="3" borderId="14" xfId="18" applyNumberFormat="1" applyFont="1" applyFill="1" applyBorder="1" applyAlignment="1" quotePrefix="1">
      <alignment vertical="center"/>
    </xf>
    <xf numFmtId="164" fontId="11" fillId="3" borderId="15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 quotePrefix="1">
      <alignment vertical="center"/>
    </xf>
    <xf numFmtId="164" fontId="12" fillId="3" borderId="1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>
      <alignment vertical="center"/>
    </xf>
    <xf numFmtId="164" fontId="12" fillId="3" borderId="16" xfId="18" applyNumberFormat="1" applyFont="1" applyFill="1" applyBorder="1" applyAlignment="1">
      <alignment vertical="center"/>
    </xf>
    <xf numFmtId="164" fontId="12" fillId="3" borderId="8" xfId="18" applyNumberFormat="1" applyFont="1" applyFill="1" applyBorder="1" applyAlignment="1">
      <alignment vertical="center"/>
    </xf>
    <xf numFmtId="164" fontId="12" fillId="3" borderId="17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>
      <alignment vertical="center"/>
    </xf>
    <xf numFmtId="164" fontId="11" fillId="0" borderId="17" xfId="18" applyNumberFormat="1" applyFont="1" applyFill="1" applyBorder="1" applyAlignment="1" quotePrefix="1">
      <alignment vertical="center"/>
    </xf>
    <xf numFmtId="164" fontId="11" fillId="3" borderId="18" xfId="18" applyNumberFormat="1" applyFont="1" applyFill="1" applyBorder="1" applyAlignment="1" quotePrefix="1">
      <alignment vertical="center"/>
    </xf>
    <xf numFmtId="164" fontId="11" fillId="3" borderId="19" xfId="18" applyNumberFormat="1" applyFont="1" applyFill="1" applyBorder="1" applyAlignment="1" quotePrefix="1">
      <alignment vertical="center"/>
    </xf>
    <xf numFmtId="164" fontId="11" fillId="0" borderId="19" xfId="18" applyNumberFormat="1" applyFont="1" applyFill="1" applyBorder="1" applyAlignment="1" quotePrefix="1">
      <alignment vertical="center"/>
    </xf>
    <xf numFmtId="37" fontId="12" fillId="2" borderId="20" xfId="20" applyFont="1" applyFill="1" applyBorder="1" applyAlignment="1">
      <alignment horizontal="center" wrapText="1"/>
      <protection/>
    </xf>
    <xf numFmtId="164" fontId="11" fillId="3" borderId="10" xfId="18" applyNumberFormat="1" applyFont="1" applyFill="1" applyBorder="1" applyAlignment="1">
      <alignment vertical="center"/>
    </xf>
    <xf numFmtId="164" fontId="11" fillId="3" borderId="10" xfId="18" applyNumberFormat="1" applyFont="1" applyFill="1" applyBorder="1" applyAlignment="1" quotePrefix="1">
      <alignment vertical="center"/>
    </xf>
    <xf numFmtId="164" fontId="11" fillId="0" borderId="10" xfId="18" applyNumberFormat="1" applyFont="1" applyFill="1" applyBorder="1" applyAlignment="1" quotePrefix="1">
      <alignment vertical="center"/>
    </xf>
    <xf numFmtId="164" fontId="11" fillId="3" borderId="9" xfId="18" applyNumberFormat="1" applyFont="1" applyFill="1" applyBorder="1" applyAlignment="1">
      <alignment horizontal="center" vertical="center"/>
    </xf>
    <xf numFmtId="164" fontId="11" fillId="3" borderId="7" xfId="18" applyNumberFormat="1" applyFont="1" applyFill="1" applyBorder="1" applyAlignment="1">
      <alignment horizontal="center" vertical="center"/>
    </xf>
    <xf numFmtId="164" fontId="11" fillId="3" borderId="0" xfId="18" applyNumberFormat="1" applyFont="1" applyFill="1" applyBorder="1" applyAlignment="1">
      <alignment horizontal="center" vertical="center"/>
    </xf>
    <xf numFmtId="164" fontId="11" fillId="0" borderId="10" xfId="18" applyNumberFormat="1" applyFont="1" applyFill="1" applyBorder="1" applyAlignment="1">
      <alignment horizontal="center" vertical="center"/>
    </xf>
    <xf numFmtId="164" fontId="11" fillId="0" borderId="21" xfId="18" applyNumberFormat="1" applyFont="1" applyFill="1" applyBorder="1" applyAlignment="1">
      <alignment horizontal="center" vertical="center"/>
    </xf>
    <xf numFmtId="164" fontId="11" fillId="0" borderId="9" xfId="18" applyNumberFormat="1" applyFont="1" applyBorder="1" applyAlignment="1">
      <alignment vertical="center"/>
    </xf>
    <xf numFmtId="164" fontId="12" fillId="0" borderId="8" xfId="18" applyNumberFormat="1" applyFont="1" applyBorder="1" applyAlignment="1">
      <alignment vertical="center"/>
    </xf>
    <xf numFmtId="164" fontId="11" fillId="0" borderId="8" xfId="18" applyNumberFormat="1" applyFont="1" applyBorder="1" applyAlignment="1">
      <alignment vertical="center"/>
    </xf>
    <xf numFmtId="164" fontId="11" fillId="0" borderId="19" xfId="18" applyNumberFormat="1" applyFont="1" applyBorder="1" applyAlignment="1">
      <alignment vertical="center"/>
    </xf>
    <xf numFmtId="164" fontId="11" fillId="0" borderId="2" xfId="18" applyNumberFormat="1" applyFont="1" applyBorder="1" applyAlignment="1">
      <alignment vertical="center"/>
    </xf>
    <xf numFmtId="164" fontId="12" fillId="0" borderId="8" xfId="18" applyNumberFormat="1" applyFont="1" applyFill="1" applyBorder="1" applyAlignment="1">
      <alignment/>
    </xf>
    <xf numFmtId="164" fontId="12" fillId="0" borderId="17" xfId="18" applyNumberFormat="1" applyFont="1" applyBorder="1" applyAlignment="1">
      <alignment vertical="center"/>
    </xf>
    <xf numFmtId="164" fontId="11" fillId="0" borderId="22" xfId="18" applyNumberFormat="1" applyFont="1" applyBorder="1" applyAlignment="1">
      <alignment vertical="center"/>
    </xf>
    <xf numFmtId="164" fontId="12" fillId="3" borderId="23" xfId="18" applyNumberFormat="1" applyFont="1" applyFill="1" applyBorder="1" applyAlignment="1">
      <alignment vertical="center"/>
    </xf>
    <xf numFmtId="37" fontId="12" fillId="2" borderId="24" xfId="20" applyFont="1" applyFill="1" applyBorder="1" applyAlignment="1">
      <alignment horizontal="center" wrapText="1"/>
      <protection/>
    </xf>
    <xf numFmtId="37" fontId="12" fillId="0" borderId="0" xfId="20" applyFont="1" applyBorder="1" applyAlignment="1">
      <alignment horizontal="left" wrapText="1"/>
      <protection/>
    </xf>
    <xf numFmtId="37" fontId="12" fillId="2" borderId="11" xfId="20" applyFont="1" applyFill="1" applyBorder="1" applyAlignment="1" applyProtection="1">
      <alignment horizontal="left" wrapText="1"/>
      <protection/>
    </xf>
    <xf numFmtId="37" fontId="12" fillId="3" borderId="25" xfId="20" applyFont="1" applyFill="1" applyBorder="1" applyAlignment="1">
      <alignment horizontal="center" wrapText="1"/>
      <protection/>
    </xf>
    <xf numFmtId="37" fontId="12" fillId="2" borderId="12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164" fontId="12" fillId="0" borderId="26" xfId="18" applyNumberFormat="1" applyFont="1" applyBorder="1"/>
    <xf numFmtId="37" fontId="12" fillId="0" borderId="4" xfId="20" applyFont="1" applyFill="1" applyBorder="1" applyAlignment="1">
      <alignment horizontal="left" vertical="center"/>
      <protection/>
    </xf>
    <xf numFmtId="164" fontId="11" fillId="0" borderId="27" xfId="18" applyNumberFormat="1" applyFont="1" applyBorder="1" applyAlignment="1">
      <alignment vertical="center" wrapText="1"/>
    </xf>
    <xf numFmtId="37" fontId="11" fillId="0" borderId="4" xfId="20" applyFont="1" applyFill="1" applyBorder="1" applyAlignment="1">
      <alignment horizontal="left" vertical="center"/>
      <protection/>
    </xf>
    <xf numFmtId="164" fontId="11" fillId="0" borderId="9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164" fontId="12" fillId="0" borderId="8" xfId="18" applyNumberFormat="1" applyFont="1" applyBorder="1" applyAlignment="1">
      <alignment vertical="center" wrapText="1"/>
    </xf>
    <xf numFmtId="37" fontId="12" fillId="0" borderId="7" xfId="20" applyFont="1" applyFill="1" applyBorder="1" applyAlignment="1">
      <alignment horizontal="left" vertical="center"/>
      <protection/>
    </xf>
    <xf numFmtId="164" fontId="11" fillId="0" borderId="8" xfId="18" applyNumberFormat="1" applyFont="1" applyBorder="1" applyAlignment="1">
      <alignment vertical="center" wrapText="1"/>
    </xf>
    <xf numFmtId="37" fontId="11" fillId="0" borderId="2" xfId="20" applyFont="1" applyFill="1" applyBorder="1" applyAlignment="1">
      <alignment horizontal="left" vertical="center"/>
      <protection/>
    </xf>
    <xf numFmtId="37" fontId="12" fillId="0" borderId="6" xfId="20" applyFont="1" applyFill="1" applyBorder="1" applyAlignment="1">
      <alignment horizontal="left" vertical="center"/>
      <protection/>
    </xf>
    <xf numFmtId="37" fontId="12" fillId="0" borderId="28" xfId="20" applyFont="1" applyFill="1" applyBorder="1" applyAlignment="1">
      <alignment horizontal="left" vertical="center"/>
      <protection/>
    </xf>
    <xf numFmtId="164" fontId="11" fillId="0" borderId="22" xfId="18" applyNumberFormat="1" applyFont="1" applyBorder="1" applyAlignment="1">
      <alignment vertical="center" wrapText="1"/>
    </xf>
    <xf numFmtId="164" fontId="11" fillId="3" borderId="6" xfId="18" applyNumberFormat="1" applyFont="1" applyFill="1" applyBorder="1" applyAlignment="1">
      <alignment vertical="center"/>
    </xf>
    <xf numFmtId="164" fontId="12" fillId="3" borderId="7" xfId="18" applyNumberFormat="1" applyFont="1" applyFill="1" applyBorder="1" applyAlignment="1">
      <alignment vertical="center"/>
    </xf>
    <xf numFmtId="164" fontId="12" fillId="3" borderId="29" xfId="18" applyNumberFormat="1" applyFont="1" applyFill="1" applyBorder="1" applyAlignment="1">
      <alignment vertical="center"/>
    </xf>
    <xf numFmtId="164" fontId="11" fillId="0" borderId="30" xfId="18" applyNumberFormat="1" applyFont="1" applyFill="1" applyBorder="1" applyAlignment="1">
      <alignment vertical="center"/>
    </xf>
    <xf numFmtId="0" fontId="16" fillId="0" borderId="0" xfId="0" applyFont="1" applyFill="1"/>
    <xf numFmtId="164" fontId="11" fillId="0" borderId="0" xfId="0" applyNumberFormat="1" applyFont="1" applyFill="1" applyBorder="1"/>
    <xf numFmtId="37" fontId="10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6"/>
  <sheetViews>
    <sheetView tabSelected="1" zoomScale="80" zoomScaleNormal="80" workbookViewId="0" topLeftCell="A41">
      <selection activeCell="A56" sqref="A56"/>
    </sheetView>
  </sheetViews>
  <sheetFormatPr defaultColWidth="9.140625" defaultRowHeight="12.75"/>
  <cols>
    <col min="1" max="1" width="47.00390625" style="29" customWidth="1"/>
    <col min="2" max="2" width="16.28125" style="4" customWidth="1"/>
    <col min="3" max="3" width="16.7109375" style="11" customWidth="1"/>
    <col min="4" max="4" width="16.7109375" style="4" customWidth="1"/>
    <col min="5" max="5" width="16.28125" style="4" customWidth="1"/>
    <col min="6" max="8" width="16.7109375" style="4" customWidth="1"/>
    <col min="9" max="10" width="17.7109375" style="4" customWidth="1"/>
    <col min="11" max="11" width="34.7109375" style="1" customWidth="1"/>
    <col min="12" max="12" width="8.8515625" style="1" customWidth="1"/>
    <col min="13" max="13" width="13.8515625" style="0" customWidth="1"/>
  </cols>
  <sheetData>
    <row r="1" spans="1:24" ht="2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2" s="1" customFormat="1" ht="19.9" customHeight="1">
      <c r="A2" s="154" t="s">
        <v>35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6"/>
    </row>
    <row r="3" spans="1:12" s="1" customFormat="1" ht="19.9" customHeight="1">
      <c r="A3" s="37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6"/>
    </row>
    <row r="4" spans="1:24" s="10" customFormat="1" ht="15.75">
      <c r="A4" s="37" t="s">
        <v>48</v>
      </c>
      <c r="C4" s="39"/>
      <c r="D4" s="39"/>
      <c r="E4" s="39"/>
      <c r="F4" s="39"/>
      <c r="G4" s="39"/>
      <c r="H4" s="39"/>
      <c r="I4" s="39"/>
      <c r="J4" s="39"/>
      <c r="K4" s="40" t="s">
        <v>0</v>
      </c>
      <c r="L4" s="7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75">
      <c r="A5" s="37" t="s">
        <v>49</v>
      </c>
      <c r="B5" s="39"/>
      <c r="C5" s="39"/>
      <c r="D5" s="39"/>
      <c r="E5" s="39"/>
      <c r="F5" s="39"/>
      <c r="G5" s="39"/>
      <c r="H5" s="39"/>
      <c r="I5" s="41"/>
      <c r="J5" s="41"/>
      <c r="K5" s="40" t="s">
        <v>50</v>
      </c>
      <c r="L5" s="7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" customHeight="1" thickBot="1">
      <c r="A6" s="130"/>
      <c r="B6" s="42"/>
      <c r="C6" s="43"/>
      <c r="D6" s="45"/>
      <c r="E6" s="44"/>
      <c r="F6" s="45"/>
      <c r="G6" s="45"/>
      <c r="H6" s="45"/>
      <c r="I6" s="45"/>
      <c r="J6" s="45"/>
      <c r="K6" s="46"/>
      <c r="L6" s="12"/>
    </row>
    <row r="7" spans="1:12" s="14" customFormat="1" ht="33" customHeight="1">
      <c r="A7" s="131" t="s">
        <v>1</v>
      </c>
      <c r="B7" s="132" t="s">
        <v>14</v>
      </c>
      <c r="C7" s="84" t="s">
        <v>24</v>
      </c>
      <c r="D7" s="85" t="s">
        <v>25</v>
      </c>
      <c r="E7" s="111" t="s">
        <v>26</v>
      </c>
      <c r="F7" s="129" t="s">
        <v>27</v>
      </c>
      <c r="G7" s="111" t="s">
        <v>29</v>
      </c>
      <c r="H7" s="129" t="s">
        <v>30</v>
      </c>
      <c r="I7" s="111" t="s">
        <v>32</v>
      </c>
      <c r="J7" s="129" t="s">
        <v>33</v>
      </c>
      <c r="K7" s="133" t="s">
        <v>2</v>
      </c>
      <c r="L7" s="13"/>
    </row>
    <row r="8" spans="1:24" s="15" customFormat="1" ht="15.75">
      <c r="A8" s="134" t="s">
        <v>3</v>
      </c>
      <c r="B8" s="86">
        <f>1460912</f>
        <v>1460912</v>
      </c>
      <c r="C8" s="87">
        <v>1245015</v>
      </c>
      <c r="D8" s="88">
        <f>C40</f>
        <v>603549</v>
      </c>
      <c r="E8" s="65">
        <f>B40</f>
        <v>1287380.17</v>
      </c>
      <c r="F8" s="66">
        <f>E40</f>
        <v>695914.1699999999</v>
      </c>
      <c r="G8" s="65">
        <v>1245015</v>
      </c>
      <c r="H8" s="66">
        <f>G40</f>
        <v>653549</v>
      </c>
      <c r="I8" s="65">
        <f>+G8-C8</f>
        <v>0</v>
      </c>
      <c r="J8" s="125">
        <f>H8-D8</f>
        <v>50000</v>
      </c>
      <c r="K8" s="135"/>
      <c r="L8" s="57"/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13" s="18" customFormat="1" ht="15.75">
      <c r="A9" s="136" t="s">
        <v>4</v>
      </c>
      <c r="B9" s="89"/>
      <c r="C9" s="90"/>
      <c r="D9" s="91"/>
      <c r="E9" s="70"/>
      <c r="F9" s="68"/>
      <c r="G9" s="80"/>
      <c r="H9" s="68"/>
      <c r="I9" s="81">
        <f>+G9-C9</f>
        <v>0</v>
      </c>
      <c r="J9" s="120">
        <f aca="true" t="shared" si="0" ref="I9:J49">H9-D9</f>
        <v>0</v>
      </c>
      <c r="K9" s="137"/>
      <c r="L9" s="16"/>
      <c r="M9" s="17"/>
    </row>
    <row r="10" spans="1:13" s="18" customFormat="1" ht="15.75">
      <c r="A10" s="138" t="s">
        <v>37</v>
      </c>
      <c r="B10" s="89">
        <v>3804045</v>
      </c>
      <c r="C10" s="90">
        <v>3852687</v>
      </c>
      <c r="D10" s="91">
        <v>3935924</v>
      </c>
      <c r="E10" s="67">
        <v>3852687</v>
      </c>
      <c r="F10" s="69">
        <v>3935924</v>
      </c>
      <c r="G10" s="67">
        <v>3852687</v>
      </c>
      <c r="H10" s="69">
        <v>3935924</v>
      </c>
      <c r="I10" s="81">
        <f>+G10-C10</f>
        <v>0</v>
      </c>
      <c r="J10" s="120">
        <f t="shared" si="0"/>
        <v>0</v>
      </c>
      <c r="K10" s="139"/>
      <c r="L10" s="16"/>
      <c r="M10" s="17"/>
    </row>
    <row r="11" spans="1:13" s="18" customFormat="1" ht="15.75">
      <c r="A11" s="138" t="s">
        <v>38</v>
      </c>
      <c r="B11" s="89">
        <f>1059+3459</f>
        <v>4518</v>
      </c>
      <c r="C11" s="90">
        <v>2186</v>
      </c>
      <c r="D11" s="91">
        <v>2186</v>
      </c>
      <c r="E11" s="67">
        <v>2186</v>
      </c>
      <c r="F11" s="151">
        <v>2186</v>
      </c>
      <c r="G11" s="67">
        <v>2186</v>
      </c>
      <c r="H11" s="151">
        <v>2186</v>
      </c>
      <c r="I11" s="81">
        <f>+G11-C11</f>
        <v>0</v>
      </c>
      <c r="J11" s="120">
        <f t="shared" si="0"/>
        <v>0</v>
      </c>
      <c r="K11" s="139"/>
      <c r="L11" s="16"/>
      <c r="M11" s="17"/>
    </row>
    <row r="12" spans="1:12" s="18" customFormat="1" ht="15.75">
      <c r="A12" s="138" t="s">
        <v>41</v>
      </c>
      <c r="B12" s="89">
        <v>629565</v>
      </c>
      <c r="C12" s="90">
        <v>655623</v>
      </c>
      <c r="D12" s="91">
        <v>670112</v>
      </c>
      <c r="E12" s="67">
        <v>655623</v>
      </c>
      <c r="F12" s="69">
        <v>670112</v>
      </c>
      <c r="G12" s="67">
        <v>655623</v>
      </c>
      <c r="H12" s="69">
        <v>670112</v>
      </c>
      <c r="I12" s="81">
        <f aca="true" t="shared" si="1" ref="I12:I24">+G12-C12</f>
        <v>0</v>
      </c>
      <c r="J12" s="120">
        <f t="shared" si="0"/>
        <v>0</v>
      </c>
      <c r="K12" s="139"/>
      <c r="L12" s="16"/>
    </row>
    <row r="13" spans="1:13" s="18" customFormat="1" ht="78.75">
      <c r="A13" s="138" t="s">
        <v>39</v>
      </c>
      <c r="B13" s="89">
        <v>2479596</v>
      </c>
      <c r="C13" s="90">
        <v>2401172</v>
      </c>
      <c r="D13" s="91">
        <v>1130283</v>
      </c>
      <c r="E13" s="67">
        <f>2401172+50000</f>
        <v>2451172</v>
      </c>
      <c r="F13" s="69">
        <v>1130283</v>
      </c>
      <c r="G13" s="67">
        <f>2401172+63910+50000+50000</f>
        <v>2565082</v>
      </c>
      <c r="H13" s="69">
        <v>1130283</v>
      </c>
      <c r="I13" s="81">
        <f>+G13-C13</f>
        <v>163910</v>
      </c>
      <c r="J13" s="120">
        <f t="shared" si="0"/>
        <v>0</v>
      </c>
      <c r="K13" s="139" t="s">
        <v>64</v>
      </c>
      <c r="L13" s="16"/>
      <c r="M13" s="17"/>
    </row>
    <row r="14" spans="1:13" s="18" customFormat="1" ht="15.75">
      <c r="A14" s="138" t="s">
        <v>40</v>
      </c>
      <c r="B14" s="89">
        <v>907389</v>
      </c>
      <c r="C14" s="90">
        <v>935472</v>
      </c>
      <c r="D14" s="91">
        <v>964378</v>
      </c>
      <c r="E14" s="67">
        <v>935472</v>
      </c>
      <c r="F14" s="69">
        <v>964378</v>
      </c>
      <c r="G14" s="67">
        <v>935472</v>
      </c>
      <c r="H14" s="69">
        <v>964378</v>
      </c>
      <c r="I14" s="81">
        <f t="shared" si="1"/>
        <v>0</v>
      </c>
      <c r="J14" s="120">
        <f t="shared" si="0"/>
        <v>0</v>
      </c>
      <c r="K14" s="139"/>
      <c r="L14" s="16"/>
      <c r="M14" s="17"/>
    </row>
    <row r="15" spans="1:13" s="18" customFormat="1" ht="15.75">
      <c r="A15" s="138" t="s">
        <v>42</v>
      </c>
      <c r="B15" s="89">
        <v>213960</v>
      </c>
      <c r="C15" s="90">
        <v>210300</v>
      </c>
      <c r="D15" s="91">
        <v>210300</v>
      </c>
      <c r="E15" s="67">
        <v>210300</v>
      </c>
      <c r="F15" s="69">
        <v>210300</v>
      </c>
      <c r="G15" s="67">
        <v>210300</v>
      </c>
      <c r="H15" s="69">
        <v>210300</v>
      </c>
      <c r="I15" s="81">
        <f t="shared" si="1"/>
        <v>0</v>
      </c>
      <c r="J15" s="120">
        <f t="shared" si="0"/>
        <v>0</v>
      </c>
      <c r="K15" s="139"/>
      <c r="L15" s="16"/>
      <c r="M15" s="17"/>
    </row>
    <row r="16" spans="1:13" s="18" customFormat="1" ht="15.75">
      <c r="A16" s="138" t="s">
        <v>43</v>
      </c>
      <c r="B16" s="89">
        <v>31189.78999999998</v>
      </c>
      <c r="C16" s="90">
        <v>35000</v>
      </c>
      <c r="D16" s="91">
        <v>35000</v>
      </c>
      <c r="E16" s="67">
        <v>35000</v>
      </c>
      <c r="F16" s="69">
        <v>35000</v>
      </c>
      <c r="G16" s="67">
        <v>35000</v>
      </c>
      <c r="H16" s="69">
        <v>35000</v>
      </c>
      <c r="I16" s="81">
        <f t="shared" si="1"/>
        <v>0</v>
      </c>
      <c r="J16" s="120">
        <f t="shared" si="0"/>
        <v>0</v>
      </c>
      <c r="K16" s="139"/>
      <c r="L16" s="16"/>
      <c r="M16" s="17"/>
    </row>
    <row r="17" spans="1:13" s="18" customFormat="1" ht="15.75">
      <c r="A17" s="138" t="s">
        <v>44</v>
      </c>
      <c r="B17" s="89">
        <v>362000</v>
      </c>
      <c r="C17" s="90">
        <v>362000</v>
      </c>
      <c r="D17" s="91">
        <v>362000</v>
      </c>
      <c r="E17" s="67">
        <v>362000</v>
      </c>
      <c r="F17" s="69">
        <v>362000</v>
      </c>
      <c r="G17" s="67">
        <v>362000</v>
      </c>
      <c r="H17" s="69">
        <v>362000</v>
      </c>
      <c r="I17" s="81">
        <f t="shared" si="1"/>
        <v>0</v>
      </c>
      <c r="J17" s="120">
        <f t="shared" si="0"/>
        <v>0</v>
      </c>
      <c r="K17" s="139"/>
      <c r="L17" s="16"/>
      <c r="M17" s="17"/>
    </row>
    <row r="18" spans="1:13" s="18" customFormat="1" ht="15.75">
      <c r="A18" s="138" t="s">
        <v>51</v>
      </c>
      <c r="B18" s="89">
        <v>23834.38</v>
      </c>
      <c r="C18" s="90"/>
      <c r="D18" s="91"/>
      <c r="E18" s="67"/>
      <c r="F18" s="69"/>
      <c r="G18" s="67"/>
      <c r="H18" s="69"/>
      <c r="I18" s="81">
        <f t="shared" si="1"/>
        <v>0</v>
      </c>
      <c r="J18" s="120">
        <f t="shared" si="0"/>
        <v>0</v>
      </c>
      <c r="K18" s="139"/>
      <c r="L18" s="16"/>
      <c r="M18" s="17"/>
    </row>
    <row r="19" spans="1:13" s="18" customFormat="1" ht="15.75">
      <c r="A19" s="138" t="s">
        <v>52</v>
      </c>
      <c r="B19" s="89">
        <v>67511</v>
      </c>
      <c r="C19" s="90"/>
      <c r="D19" s="91"/>
      <c r="E19" s="67"/>
      <c r="F19" s="69"/>
      <c r="G19" s="67"/>
      <c r="H19" s="69"/>
      <c r="I19" s="81">
        <f t="shared" si="1"/>
        <v>0</v>
      </c>
      <c r="J19" s="120">
        <f t="shared" si="0"/>
        <v>0</v>
      </c>
      <c r="K19" s="139"/>
      <c r="L19" s="16"/>
      <c r="M19" s="17"/>
    </row>
    <row r="20" spans="1:13" s="18" customFormat="1" ht="15.75">
      <c r="A20" s="138" t="s">
        <v>53</v>
      </c>
      <c r="B20" s="89">
        <v>15276</v>
      </c>
      <c r="C20" s="90"/>
      <c r="D20" s="91"/>
      <c r="E20" s="67"/>
      <c r="F20" s="69"/>
      <c r="G20" s="67"/>
      <c r="H20" s="69"/>
      <c r="I20" s="81">
        <f t="shared" si="1"/>
        <v>0</v>
      </c>
      <c r="J20" s="120">
        <f t="shared" si="0"/>
        <v>0</v>
      </c>
      <c r="K20" s="139"/>
      <c r="L20" s="16"/>
      <c r="M20" s="17"/>
    </row>
    <row r="21" spans="1:13" s="18" customFormat="1" ht="15.75">
      <c r="A21" s="138" t="s">
        <v>54</v>
      </c>
      <c r="B21" s="89">
        <v>16323</v>
      </c>
      <c r="C21" s="90"/>
      <c r="D21" s="91"/>
      <c r="E21" s="67"/>
      <c r="F21" s="69"/>
      <c r="G21" s="67"/>
      <c r="H21" s="69"/>
      <c r="I21" s="81">
        <f t="shared" si="1"/>
        <v>0</v>
      </c>
      <c r="J21" s="120">
        <f t="shared" si="0"/>
        <v>0</v>
      </c>
      <c r="K21" s="139"/>
      <c r="L21" s="16"/>
      <c r="M21" s="17"/>
    </row>
    <row r="22" spans="1:13" s="18" customFormat="1" ht="31.5">
      <c r="A22" s="138" t="s">
        <v>55</v>
      </c>
      <c r="B22" s="89">
        <v>0</v>
      </c>
      <c r="C22" s="90">
        <v>0</v>
      </c>
      <c r="D22" s="91">
        <v>0</v>
      </c>
      <c r="E22" s="67">
        <v>0</v>
      </c>
      <c r="F22" s="69">
        <v>0</v>
      </c>
      <c r="G22" s="67">
        <v>23485</v>
      </c>
      <c r="H22" s="69">
        <v>0</v>
      </c>
      <c r="I22" s="81">
        <f t="shared" si="1"/>
        <v>23485</v>
      </c>
      <c r="J22" s="120">
        <f t="shared" si="0"/>
        <v>0</v>
      </c>
      <c r="K22" s="139" t="s">
        <v>56</v>
      </c>
      <c r="L22" s="16"/>
      <c r="M22" s="17"/>
    </row>
    <row r="23" spans="1:13" s="18" customFormat="1" ht="15.75">
      <c r="A23" s="39"/>
      <c r="B23" s="89"/>
      <c r="C23" s="90"/>
      <c r="D23" s="91"/>
      <c r="E23" s="67"/>
      <c r="F23" s="69"/>
      <c r="G23" s="67"/>
      <c r="H23" s="69"/>
      <c r="I23" s="81">
        <f t="shared" si="1"/>
        <v>0</v>
      </c>
      <c r="J23" s="120">
        <f t="shared" si="0"/>
        <v>0</v>
      </c>
      <c r="K23" s="139"/>
      <c r="L23" s="16"/>
      <c r="M23" s="17"/>
    </row>
    <row r="24" spans="1:13" s="18" customFormat="1" ht="15.75">
      <c r="A24" s="136" t="s">
        <v>5</v>
      </c>
      <c r="B24" s="89">
        <f>SUM(B10:B23)</f>
        <v>8555207.17</v>
      </c>
      <c r="C24" s="112">
        <f aca="true" t="shared" si="2" ref="C24:H24">SUM(C10:C23)</f>
        <v>8454440</v>
      </c>
      <c r="D24" s="91">
        <f t="shared" si="2"/>
        <v>7310183</v>
      </c>
      <c r="E24" s="82">
        <f t="shared" si="2"/>
        <v>8504440</v>
      </c>
      <c r="F24" s="69">
        <f t="shared" si="2"/>
        <v>7310183</v>
      </c>
      <c r="G24" s="82">
        <f t="shared" si="2"/>
        <v>8641835</v>
      </c>
      <c r="H24" s="69">
        <f t="shared" si="2"/>
        <v>7310183</v>
      </c>
      <c r="I24" s="81">
        <f t="shared" si="1"/>
        <v>187395</v>
      </c>
      <c r="J24" s="120">
        <f t="shared" si="0"/>
        <v>0</v>
      </c>
      <c r="K24" s="139"/>
      <c r="L24" s="16"/>
      <c r="M24" s="17"/>
    </row>
    <row r="25" spans="1:106" s="15" customFormat="1" ht="15.75">
      <c r="A25" s="140" t="s">
        <v>15</v>
      </c>
      <c r="B25" s="92"/>
      <c r="C25" s="104"/>
      <c r="D25" s="103">
        <f>C24+D24</f>
        <v>15764623</v>
      </c>
      <c r="E25" s="106"/>
      <c r="F25" s="105">
        <f>E24+F24</f>
        <v>15814623</v>
      </c>
      <c r="G25" s="106"/>
      <c r="H25" s="105">
        <f>G24+H24</f>
        <v>15952018</v>
      </c>
      <c r="I25" s="106"/>
      <c r="J25" s="105">
        <f>I24+J24</f>
        <v>187395</v>
      </c>
      <c r="K25" s="141"/>
      <c r="L25" s="57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</row>
    <row r="26" spans="1:13" s="18" customFormat="1" ht="15.75">
      <c r="A26" s="136" t="s">
        <v>6</v>
      </c>
      <c r="B26" s="89"/>
      <c r="C26" s="90"/>
      <c r="D26" s="91"/>
      <c r="E26" s="67"/>
      <c r="F26" s="68"/>
      <c r="G26" s="81"/>
      <c r="H26" s="68"/>
      <c r="I26" s="81">
        <f aca="true" t="shared" si="3" ref="I26:J30">+G26-C26</f>
        <v>0</v>
      </c>
      <c r="J26" s="120">
        <f t="shared" si="0"/>
        <v>0</v>
      </c>
      <c r="K26" s="137"/>
      <c r="L26" s="16"/>
      <c r="M26" s="17"/>
    </row>
    <row r="27" spans="1:13" s="18" customFormat="1" ht="31.5">
      <c r="A27" s="136" t="s">
        <v>45</v>
      </c>
      <c r="B27" s="89">
        <f>-8728739-SUM(B28:B29)</f>
        <v>-5014638</v>
      </c>
      <c r="C27" s="90">
        <v>-5381805</v>
      </c>
      <c r="D27" s="91">
        <v>-4167457</v>
      </c>
      <c r="E27" s="67">
        <f>C27</f>
        <v>-5381805</v>
      </c>
      <c r="F27" s="68">
        <v>-4167457</v>
      </c>
      <c r="G27" s="81">
        <f>-5469200-50000</f>
        <v>-5519200</v>
      </c>
      <c r="H27" s="68">
        <v>-4167457</v>
      </c>
      <c r="I27" s="81">
        <f>+G27-C27</f>
        <v>-137395</v>
      </c>
      <c r="J27" s="120"/>
      <c r="K27" s="139" t="s">
        <v>65</v>
      </c>
      <c r="L27" s="16"/>
      <c r="M27" s="17"/>
    </row>
    <row r="28" spans="1:13" s="18" customFormat="1" ht="31.5">
      <c r="A28" s="136" t="s">
        <v>46</v>
      </c>
      <c r="B28" s="89">
        <v>-3484120</v>
      </c>
      <c r="C28" s="90">
        <f>-3484120+1771000</f>
        <v>-1713120</v>
      </c>
      <c r="D28" s="91">
        <f>-3484120+1821000</f>
        <v>-1663120</v>
      </c>
      <c r="E28" s="67">
        <v>-3484120</v>
      </c>
      <c r="F28" s="68">
        <v>-3484120</v>
      </c>
      <c r="G28" s="81">
        <v>-3484120</v>
      </c>
      <c r="H28" s="68">
        <v>-3484120</v>
      </c>
      <c r="I28" s="81">
        <f t="shared" si="3"/>
        <v>-1771000</v>
      </c>
      <c r="J28" s="81">
        <f t="shared" si="3"/>
        <v>-1821000</v>
      </c>
      <c r="K28" s="139" t="s">
        <v>59</v>
      </c>
      <c r="L28" s="16"/>
      <c r="M28" s="17"/>
    </row>
    <row r="29" spans="1:13" s="18" customFormat="1" ht="15.75">
      <c r="A29" s="136" t="s">
        <v>47</v>
      </c>
      <c r="B29" s="89">
        <v>-229981</v>
      </c>
      <c r="C29" s="90">
        <v>-229981</v>
      </c>
      <c r="D29" s="91">
        <v>-229981</v>
      </c>
      <c r="E29" s="67">
        <v>-229981</v>
      </c>
      <c r="F29" s="68">
        <v>-229981</v>
      </c>
      <c r="G29" s="81">
        <v>-229981</v>
      </c>
      <c r="H29" s="68">
        <v>-229981</v>
      </c>
      <c r="I29" s="81">
        <f t="shared" si="3"/>
        <v>0</v>
      </c>
      <c r="J29" s="120"/>
      <c r="K29" s="139"/>
      <c r="L29" s="16"/>
      <c r="M29" s="17"/>
    </row>
    <row r="30" spans="1:13" s="18" customFormat="1" ht="15.75">
      <c r="A30" s="138"/>
      <c r="B30" s="89"/>
      <c r="C30" s="90"/>
      <c r="D30" s="91"/>
      <c r="E30" s="67"/>
      <c r="F30" s="69"/>
      <c r="G30" s="67"/>
      <c r="H30" s="69"/>
      <c r="I30" s="81">
        <f t="shared" si="3"/>
        <v>0</v>
      </c>
      <c r="J30" s="120">
        <f t="shared" si="0"/>
        <v>0</v>
      </c>
      <c r="K30" s="139"/>
      <c r="L30" s="16"/>
      <c r="M30" s="17"/>
    </row>
    <row r="31" spans="1:13" s="18" customFormat="1" ht="15.75">
      <c r="A31" s="142" t="s">
        <v>7</v>
      </c>
      <c r="B31" s="117">
        <f>SUM(B27:B29)</f>
        <v>-8728739</v>
      </c>
      <c r="C31" s="116">
        <f aca="true" t="shared" si="4" ref="C31:H31">SUM(C27:C30)</f>
        <v>-7324906</v>
      </c>
      <c r="D31" s="115">
        <f t="shared" si="4"/>
        <v>-6060558</v>
      </c>
      <c r="E31" s="118">
        <f>SUM(E27:E30)</f>
        <v>-9095906</v>
      </c>
      <c r="F31" s="119">
        <f t="shared" si="4"/>
        <v>-7881558</v>
      </c>
      <c r="G31" s="118">
        <f t="shared" si="4"/>
        <v>-9233301</v>
      </c>
      <c r="H31" s="119">
        <f t="shared" si="4"/>
        <v>-7881558</v>
      </c>
      <c r="I31" s="81">
        <f>+G31-C31</f>
        <v>-1908395</v>
      </c>
      <c r="J31" s="120">
        <f t="shared" si="0"/>
        <v>-1821000</v>
      </c>
      <c r="K31" s="139"/>
      <c r="L31" s="16"/>
      <c r="M31" s="17"/>
    </row>
    <row r="32" spans="1:106" s="15" customFormat="1" ht="15.75">
      <c r="A32" s="140" t="s">
        <v>16</v>
      </c>
      <c r="B32" s="92"/>
      <c r="C32" s="104"/>
      <c r="D32" s="103">
        <f>C31+D31</f>
        <v>-13385464</v>
      </c>
      <c r="E32" s="106"/>
      <c r="F32" s="105">
        <f>E31+F31</f>
        <v>-16977464</v>
      </c>
      <c r="G32" s="106"/>
      <c r="H32" s="105">
        <f>G31+H31</f>
        <v>-17114859</v>
      </c>
      <c r="I32" s="126"/>
      <c r="J32" s="121">
        <f>I31+J31</f>
        <v>-3729395</v>
      </c>
      <c r="K32" s="143"/>
      <c r="L32" s="57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</row>
    <row r="33" spans="1:13" s="18" customFormat="1" ht="15.75">
      <c r="A33" s="144" t="s">
        <v>8</v>
      </c>
      <c r="B33" s="93"/>
      <c r="C33" s="94"/>
      <c r="D33" s="95"/>
      <c r="E33" s="72"/>
      <c r="F33" s="83"/>
      <c r="G33" s="72"/>
      <c r="H33" s="83"/>
      <c r="I33" s="124"/>
      <c r="J33" s="122">
        <f t="shared" si="0"/>
        <v>0</v>
      </c>
      <c r="K33" s="143"/>
      <c r="L33" s="16"/>
      <c r="M33" s="17"/>
    </row>
    <row r="34" spans="1:13" s="18" customFormat="1" ht="15.75">
      <c r="A34" s="136" t="s">
        <v>9</v>
      </c>
      <c r="B34" s="96"/>
      <c r="C34" s="90"/>
      <c r="D34" s="97"/>
      <c r="E34" s="67"/>
      <c r="F34" s="69"/>
      <c r="G34" s="67"/>
      <c r="H34" s="69"/>
      <c r="I34" s="81">
        <f aca="true" t="shared" si="5" ref="I34:I38">+G34-C34</f>
        <v>0</v>
      </c>
      <c r="J34" s="120">
        <f t="shared" si="0"/>
        <v>0</v>
      </c>
      <c r="K34" s="137"/>
      <c r="L34" s="16"/>
      <c r="M34" s="17"/>
    </row>
    <row r="35" spans="1:13" s="18" customFormat="1" ht="15.75">
      <c r="A35" s="136"/>
      <c r="B35" s="96"/>
      <c r="C35" s="90"/>
      <c r="D35" s="91"/>
      <c r="E35" s="67"/>
      <c r="F35" s="69"/>
      <c r="G35" s="67"/>
      <c r="H35" s="69"/>
      <c r="I35" s="81"/>
      <c r="J35" s="120">
        <f t="shared" si="0"/>
        <v>0</v>
      </c>
      <c r="K35" s="139"/>
      <c r="L35" s="16"/>
      <c r="M35" s="17"/>
    </row>
    <row r="36" spans="1:13" s="18" customFormat="1" ht="47.25">
      <c r="A36" s="138" t="s">
        <v>63</v>
      </c>
      <c r="B36" s="96"/>
      <c r="C36" s="90">
        <f>-1771000</f>
        <v>-1771000</v>
      </c>
      <c r="D36" s="91">
        <v>-1821000</v>
      </c>
      <c r="E36" s="67"/>
      <c r="F36" s="69"/>
      <c r="G36" s="67"/>
      <c r="H36" s="69"/>
      <c r="I36" s="81">
        <f t="shared" si="0"/>
        <v>1771000</v>
      </c>
      <c r="J36" s="120">
        <f t="shared" si="0"/>
        <v>1821000</v>
      </c>
      <c r="K36" s="139" t="s">
        <v>60</v>
      </c>
      <c r="L36" s="16"/>
      <c r="M36" s="17"/>
    </row>
    <row r="37" spans="1:13" s="18" customFormat="1" ht="15.75">
      <c r="A37" s="136"/>
      <c r="B37" s="96"/>
      <c r="C37" s="90"/>
      <c r="D37" s="91"/>
      <c r="E37" s="67"/>
      <c r="F37" s="69"/>
      <c r="G37" s="67"/>
      <c r="H37" s="69"/>
      <c r="I37" s="81">
        <f t="shared" si="5"/>
        <v>0</v>
      </c>
      <c r="J37" s="120">
        <f t="shared" si="0"/>
        <v>0</v>
      </c>
      <c r="K37" s="139"/>
      <c r="L37" s="16"/>
      <c r="M37" s="17"/>
    </row>
    <row r="38" spans="1:13" s="18" customFormat="1" ht="15.75">
      <c r="A38" s="136" t="s">
        <v>10</v>
      </c>
      <c r="B38" s="96">
        <f>SUM(B35:B37)</f>
        <v>0</v>
      </c>
      <c r="C38" s="113">
        <f aca="true" t="shared" si="6" ref="C38:H38">SUM(C35:C37)</f>
        <v>-1771000</v>
      </c>
      <c r="D38" s="98">
        <f t="shared" si="6"/>
        <v>-1821000</v>
      </c>
      <c r="E38" s="114">
        <f t="shared" si="6"/>
        <v>0</v>
      </c>
      <c r="F38" s="73">
        <f t="shared" si="6"/>
        <v>0</v>
      </c>
      <c r="G38" s="114">
        <f t="shared" si="6"/>
        <v>0</v>
      </c>
      <c r="H38" s="73">
        <f t="shared" si="6"/>
        <v>0</v>
      </c>
      <c r="I38" s="81">
        <f t="shared" si="5"/>
        <v>1771000</v>
      </c>
      <c r="J38" s="120">
        <f t="shared" si="0"/>
        <v>1821000</v>
      </c>
      <c r="K38" s="139"/>
      <c r="L38" s="16"/>
      <c r="M38" s="17"/>
    </row>
    <row r="39" spans="1:13" s="18" customFormat="1" ht="15.75">
      <c r="A39" s="145" t="s">
        <v>17</v>
      </c>
      <c r="B39" s="108"/>
      <c r="C39" s="109"/>
      <c r="D39" s="103">
        <f>C38+D38</f>
        <v>-3592000</v>
      </c>
      <c r="E39" s="110"/>
      <c r="F39" s="105">
        <f>E38+F38</f>
        <v>0</v>
      </c>
      <c r="G39" s="110"/>
      <c r="H39" s="105">
        <f>G38+H38</f>
        <v>0</v>
      </c>
      <c r="I39" s="123"/>
      <c r="J39" s="122">
        <f>I38+J38</f>
        <v>3592000</v>
      </c>
      <c r="K39" s="137"/>
      <c r="L39" s="16"/>
      <c r="M39" s="17"/>
    </row>
    <row r="40" spans="1:106" s="20" customFormat="1" ht="78.75">
      <c r="A40" s="140" t="s">
        <v>11</v>
      </c>
      <c r="B40" s="93">
        <f>+B8+B24+B31+B38</f>
        <v>1287380.17</v>
      </c>
      <c r="C40" s="93">
        <f>+C8+C24+C31+C38</f>
        <v>603549</v>
      </c>
      <c r="D40" s="93">
        <f>+D8+D24+D31+D38</f>
        <v>32174</v>
      </c>
      <c r="E40" s="107">
        <f>+E8+E24+E31+E33</f>
        <v>695914.1699999999</v>
      </c>
      <c r="F40" s="75">
        <f>+F8+F24+F31+F33</f>
        <v>124539.16999999993</v>
      </c>
      <c r="G40" s="74">
        <f>+G8+G24+G31+G33</f>
        <v>653549</v>
      </c>
      <c r="H40" s="77">
        <f>+H8+H24+H31+H33+H39</f>
        <v>82174</v>
      </c>
      <c r="I40" s="124">
        <f>G40-C40</f>
        <v>50000</v>
      </c>
      <c r="J40" s="122">
        <f>H40-D40</f>
        <v>50000</v>
      </c>
      <c r="K40" s="143" t="s">
        <v>61</v>
      </c>
      <c r="L40" s="16"/>
      <c r="M40" s="16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3" s="18" customFormat="1" ht="15.75">
      <c r="A41" s="136" t="s">
        <v>18</v>
      </c>
      <c r="B41" s="89"/>
      <c r="C41" s="148"/>
      <c r="D41" s="91"/>
      <c r="E41" s="70"/>
      <c r="F41" s="78"/>
      <c r="G41" s="70"/>
      <c r="H41" s="78"/>
      <c r="I41" s="81">
        <f aca="true" t="shared" si="7" ref="I41:I49">+G41-C41</f>
        <v>0</v>
      </c>
      <c r="J41" s="120">
        <f t="shared" si="0"/>
        <v>0</v>
      </c>
      <c r="K41" s="137"/>
      <c r="L41" s="21"/>
      <c r="M41" s="17"/>
    </row>
    <row r="42" spans="1:13" s="18" customFormat="1" ht="15.75">
      <c r="A42" s="138" t="s">
        <v>20</v>
      </c>
      <c r="B42" s="89"/>
      <c r="C42" s="90"/>
      <c r="D42" s="91"/>
      <c r="E42" s="67"/>
      <c r="F42" s="78"/>
      <c r="G42" s="67"/>
      <c r="H42" s="78"/>
      <c r="I42" s="81">
        <f t="shared" si="7"/>
        <v>0</v>
      </c>
      <c r="J42" s="120">
        <f t="shared" si="0"/>
        <v>0</v>
      </c>
      <c r="K42" s="139"/>
      <c r="L42" s="21"/>
      <c r="M42" s="17"/>
    </row>
    <row r="43" spans="1:13" s="18" customFormat="1" ht="15.75">
      <c r="A43" s="138" t="s">
        <v>19</v>
      </c>
      <c r="B43" s="89"/>
      <c r="C43" s="90"/>
      <c r="D43" s="91"/>
      <c r="E43" s="67"/>
      <c r="F43" s="78"/>
      <c r="G43" s="67"/>
      <c r="H43" s="78"/>
      <c r="I43" s="81">
        <f t="shared" si="7"/>
        <v>0</v>
      </c>
      <c r="J43" s="120">
        <f t="shared" si="0"/>
        <v>0</v>
      </c>
      <c r="K43" s="139"/>
      <c r="L43" s="21"/>
      <c r="M43" s="17"/>
    </row>
    <row r="44" spans="1:13" s="18" customFormat="1" ht="15.75">
      <c r="A44" s="138" t="s">
        <v>22</v>
      </c>
      <c r="B44" s="89"/>
      <c r="C44" s="90"/>
      <c r="D44" s="91"/>
      <c r="E44" s="67"/>
      <c r="F44" s="78"/>
      <c r="G44" s="67"/>
      <c r="H44" s="78"/>
      <c r="I44" s="81">
        <f t="shared" si="7"/>
        <v>0</v>
      </c>
      <c r="J44" s="120">
        <f t="shared" si="0"/>
        <v>0</v>
      </c>
      <c r="K44" s="139"/>
      <c r="L44" s="21"/>
      <c r="M44" s="17"/>
    </row>
    <row r="45" spans="1:13" s="18" customFormat="1" ht="15.75">
      <c r="A45" s="138" t="s">
        <v>21</v>
      </c>
      <c r="B45" s="89"/>
      <c r="C45" s="90"/>
      <c r="D45" s="91"/>
      <c r="E45" s="67"/>
      <c r="F45" s="78"/>
      <c r="G45" s="67"/>
      <c r="H45" s="78"/>
      <c r="I45" s="81">
        <f t="shared" si="7"/>
        <v>0</v>
      </c>
      <c r="J45" s="120">
        <f t="shared" si="0"/>
        <v>0</v>
      </c>
      <c r="K45" s="139"/>
      <c r="L45" s="21"/>
      <c r="M45" s="17"/>
    </row>
    <row r="46" spans="1:13" s="18" customFormat="1" ht="7.5" customHeight="1">
      <c r="A46" s="138"/>
      <c r="B46" s="89"/>
      <c r="C46" s="90"/>
      <c r="D46" s="91"/>
      <c r="E46" s="67"/>
      <c r="F46" s="78"/>
      <c r="G46" s="67"/>
      <c r="H46" s="78"/>
      <c r="I46" s="81"/>
      <c r="J46" s="120"/>
      <c r="K46" s="139"/>
      <c r="L46" s="21"/>
      <c r="M46" s="17"/>
    </row>
    <row r="47" spans="1:13" s="18" customFormat="1" ht="15.75" customHeight="1">
      <c r="A47" s="138" t="s">
        <v>34</v>
      </c>
      <c r="B47" s="89">
        <f>SUM(B42:B45)</f>
        <v>0</v>
      </c>
      <c r="C47" s="90">
        <f aca="true" t="shared" si="8" ref="C47:H47">SUM(C42:C45)</f>
        <v>0</v>
      </c>
      <c r="D47" s="91">
        <f t="shared" si="8"/>
        <v>0</v>
      </c>
      <c r="E47" s="67">
        <f t="shared" si="8"/>
        <v>0</v>
      </c>
      <c r="F47" s="69">
        <f t="shared" si="8"/>
        <v>0</v>
      </c>
      <c r="G47" s="67">
        <f t="shared" si="8"/>
        <v>0</v>
      </c>
      <c r="H47" s="78">
        <f t="shared" si="8"/>
        <v>0</v>
      </c>
      <c r="I47" s="81">
        <f t="shared" si="7"/>
        <v>0</v>
      </c>
      <c r="J47" s="120">
        <f t="shared" si="0"/>
        <v>0</v>
      </c>
      <c r="K47" s="139"/>
      <c r="L47" s="21"/>
      <c r="M47" s="17"/>
    </row>
    <row r="48" spans="1:13" s="18" customFormat="1" ht="7.5" customHeight="1">
      <c r="A48" s="138"/>
      <c r="B48" s="89"/>
      <c r="C48" s="90"/>
      <c r="D48" s="91"/>
      <c r="E48" s="67"/>
      <c r="F48" s="78"/>
      <c r="G48" s="67"/>
      <c r="H48" s="78"/>
      <c r="I48" s="81"/>
      <c r="J48" s="120"/>
      <c r="K48" s="139"/>
      <c r="L48" s="21"/>
      <c r="M48" s="17"/>
    </row>
    <row r="49" spans="1:13" s="15" customFormat="1" ht="15.75">
      <c r="A49" s="138" t="s">
        <v>23</v>
      </c>
      <c r="B49" s="99"/>
      <c r="C49" s="100"/>
      <c r="D49" s="101"/>
      <c r="E49" s="76"/>
      <c r="F49" s="79"/>
      <c r="G49" s="76"/>
      <c r="H49" s="79"/>
      <c r="I49" s="81">
        <f t="shared" si="7"/>
        <v>0</v>
      </c>
      <c r="J49" s="120">
        <f t="shared" si="0"/>
        <v>0</v>
      </c>
      <c r="K49" s="139"/>
      <c r="L49" s="60"/>
      <c r="M49" s="58"/>
    </row>
    <row r="50" spans="1:13" s="15" customFormat="1" ht="7.5" customHeight="1">
      <c r="A50" s="138"/>
      <c r="B50" s="99"/>
      <c r="C50" s="149"/>
      <c r="D50" s="101"/>
      <c r="E50" s="71"/>
      <c r="F50" s="79"/>
      <c r="G50" s="71"/>
      <c r="H50" s="79"/>
      <c r="I50" s="81"/>
      <c r="J50" s="120"/>
      <c r="K50" s="139"/>
      <c r="L50" s="60"/>
      <c r="M50" s="58"/>
    </row>
    <row r="51" spans="1:13" s="15" customFormat="1" ht="16.5" customHeight="1" thickBot="1">
      <c r="A51" s="146" t="s">
        <v>12</v>
      </c>
      <c r="B51" s="128">
        <f>+B40+B47+B49</f>
        <v>1287380.17</v>
      </c>
      <c r="C51" s="150">
        <f aca="true" t="shared" si="9" ref="C51:H51">+C40+C47+C49</f>
        <v>603549</v>
      </c>
      <c r="D51" s="102">
        <f t="shared" si="9"/>
        <v>32174</v>
      </c>
      <c r="E51" s="150">
        <f t="shared" si="9"/>
        <v>695914.1699999999</v>
      </c>
      <c r="F51" s="102">
        <f t="shared" si="9"/>
        <v>124539.16999999993</v>
      </c>
      <c r="G51" s="150">
        <f t="shared" si="9"/>
        <v>653549</v>
      </c>
      <c r="H51" s="102">
        <f t="shared" si="9"/>
        <v>82174</v>
      </c>
      <c r="I51" s="127">
        <f>G51-C51</f>
        <v>50000</v>
      </c>
      <c r="J51" s="127">
        <f>H51-D51</f>
        <v>50000</v>
      </c>
      <c r="K51" s="147"/>
      <c r="L51" s="57"/>
      <c r="M51" s="58"/>
    </row>
    <row r="52" spans="1:13" s="15" customFormat="1" ht="16.5" customHeight="1">
      <c r="A52" s="62"/>
      <c r="B52" s="47"/>
      <c r="C52" s="47"/>
      <c r="D52" s="47"/>
      <c r="E52" s="47"/>
      <c r="F52" s="47"/>
      <c r="G52" s="47"/>
      <c r="H52" s="47"/>
      <c r="I52" s="63"/>
      <c r="J52" s="63"/>
      <c r="K52" s="64"/>
      <c r="L52" s="57"/>
      <c r="M52" s="58"/>
    </row>
    <row r="53" spans="1:12" s="23" customFormat="1" ht="16.15" customHeight="1">
      <c r="A53" s="48" t="s">
        <v>13</v>
      </c>
      <c r="B53" s="49"/>
      <c r="C53" s="50"/>
      <c r="D53" s="49"/>
      <c r="E53" s="49"/>
      <c r="F53" s="49"/>
      <c r="G53" s="49"/>
      <c r="H53" s="49"/>
      <c r="I53" s="51"/>
      <c r="J53" s="51"/>
      <c r="K53" s="49"/>
      <c r="L53" s="22"/>
    </row>
    <row r="54" spans="1:12" s="23" customFormat="1" ht="16.15" customHeight="1">
      <c r="A54" s="61" t="s">
        <v>57</v>
      </c>
      <c r="B54" s="153"/>
      <c r="C54" s="53"/>
      <c r="D54" s="49"/>
      <c r="E54" s="46"/>
      <c r="F54" s="49"/>
      <c r="G54" s="49"/>
      <c r="H54" s="49"/>
      <c r="I54" s="49"/>
      <c r="J54" s="49"/>
      <c r="K54" s="46"/>
      <c r="L54" s="24"/>
    </row>
    <row r="55" spans="1:12" s="23" customFormat="1" ht="16.15" customHeight="1">
      <c r="A55" s="54" t="s">
        <v>36</v>
      </c>
      <c r="B55" s="46"/>
      <c r="C55" s="55"/>
      <c r="D55" s="49"/>
      <c r="E55" s="46"/>
      <c r="F55" s="49"/>
      <c r="G55" s="49"/>
      <c r="H55" s="49"/>
      <c r="I55" s="49"/>
      <c r="J55" s="49"/>
      <c r="K55" s="46"/>
      <c r="L55" s="24"/>
    </row>
    <row r="56" spans="1:12" s="23" customFormat="1" ht="16.15" customHeight="1">
      <c r="A56" s="52" t="s">
        <v>28</v>
      </c>
      <c r="B56" s="49"/>
      <c r="C56" s="50"/>
      <c r="D56" s="49"/>
      <c r="E56" s="49"/>
      <c r="F56" s="49"/>
      <c r="G56" s="49"/>
      <c r="H56" s="49"/>
      <c r="I56" s="49"/>
      <c r="J56" s="49"/>
      <c r="K56" s="44"/>
      <c r="L56" s="24"/>
    </row>
    <row r="57" spans="1:12" s="18" customFormat="1" ht="16.15" customHeight="1">
      <c r="A57" s="51" t="s">
        <v>31</v>
      </c>
      <c r="B57" s="34"/>
      <c r="C57" s="35"/>
      <c r="D57" s="36"/>
      <c r="E57" s="34"/>
      <c r="F57" s="36"/>
      <c r="G57" s="36"/>
      <c r="H57" s="36"/>
      <c r="I57" s="36"/>
      <c r="J57" s="36"/>
      <c r="K57" s="36"/>
      <c r="L57" s="25"/>
    </row>
    <row r="58" spans="1:12" s="18" customFormat="1" ht="16.15" customHeight="1">
      <c r="A58" s="152" t="s">
        <v>62</v>
      </c>
      <c r="B58" s="26"/>
      <c r="C58" s="27"/>
      <c r="D58" s="26"/>
      <c r="E58" s="26"/>
      <c r="F58" s="26"/>
      <c r="G58" s="26"/>
      <c r="H58" s="26"/>
      <c r="I58" s="26"/>
      <c r="J58" s="26"/>
      <c r="K58" s="24"/>
      <c r="L58" s="19"/>
    </row>
    <row r="59" spans="1:12" s="18" customFormat="1" ht="16.15" customHeight="1">
      <c r="A59" s="28"/>
      <c r="B59" s="26"/>
      <c r="C59" s="27"/>
      <c r="D59" s="26"/>
      <c r="E59" s="26"/>
      <c r="F59" s="26"/>
      <c r="G59" s="26"/>
      <c r="H59" s="26"/>
      <c r="I59" s="26"/>
      <c r="J59" s="26"/>
      <c r="K59" s="24"/>
      <c r="L59" s="19"/>
    </row>
    <row r="60" spans="1:12" s="18" customFormat="1" ht="15" customHeight="1">
      <c r="A60" s="28"/>
      <c r="B60" s="26"/>
      <c r="C60" s="27"/>
      <c r="D60" s="26"/>
      <c r="E60" s="26"/>
      <c r="F60" s="26"/>
      <c r="G60" s="26"/>
      <c r="H60" s="26"/>
      <c r="I60" s="26"/>
      <c r="J60" s="26"/>
      <c r="K60" s="24"/>
      <c r="L60" s="19"/>
    </row>
    <row r="61" spans="1:12" s="18" customFormat="1" ht="15.75">
      <c r="A61" s="28"/>
      <c r="B61" s="26"/>
      <c r="C61" s="27"/>
      <c r="D61" s="26"/>
      <c r="E61" s="26"/>
      <c r="F61" s="26"/>
      <c r="G61" s="26"/>
      <c r="H61" s="26"/>
      <c r="I61" s="26"/>
      <c r="J61" s="26"/>
      <c r="K61" s="24"/>
      <c r="L61" s="19"/>
    </row>
    <row r="62" spans="1:12" s="18" customFormat="1" ht="15.75">
      <c r="A62" s="28"/>
      <c r="B62" s="26"/>
      <c r="C62" s="27"/>
      <c r="D62" s="26"/>
      <c r="E62" s="26"/>
      <c r="F62" s="26"/>
      <c r="G62" s="26"/>
      <c r="H62" s="26"/>
      <c r="I62" s="26"/>
      <c r="J62" s="26"/>
      <c r="K62" s="24"/>
      <c r="L62" s="19"/>
    </row>
    <row r="63" spans="1:12" s="18" customFormat="1" ht="15.75">
      <c r="A63" s="28"/>
      <c r="B63" s="26"/>
      <c r="C63" s="27"/>
      <c r="D63" s="26"/>
      <c r="E63" s="26"/>
      <c r="F63" s="26"/>
      <c r="G63" s="26"/>
      <c r="H63" s="26"/>
      <c r="I63" s="26"/>
      <c r="J63" s="26"/>
      <c r="K63" s="24"/>
      <c r="L63" s="19"/>
    </row>
    <row r="64" spans="2:12" ht="15">
      <c r="B64" s="30"/>
      <c r="C64" s="31"/>
      <c r="D64" s="30"/>
      <c r="E64" s="30"/>
      <c r="F64" s="30"/>
      <c r="G64" s="30"/>
      <c r="H64" s="30"/>
      <c r="I64" s="30"/>
      <c r="J64" s="30"/>
      <c r="K64" s="32"/>
      <c r="L64" s="33"/>
    </row>
    <row r="65" spans="2:12" ht="15">
      <c r="B65" s="30"/>
      <c r="C65" s="31"/>
      <c r="D65" s="30"/>
      <c r="E65" s="30"/>
      <c r="F65" s="30"/>
      <c r="G65" s="30"/>
      <c r="H65" s="30"/>
      <c r="I65" s="30"/>
      <c r="J65" s="30"/>
      <c r="K65" s="32"/>
      <c r="L65" s="33"/>
    </row>
    <row r="66" spans="2:12" ht="15">
      <c r="B66" s="30"/>
      <c r="C66" s="31"/>
      <c r="D66" s="30"/>
      <c r="E66" s="30"/>
      <c r="F66" s="30"/>
      <c r="G66" s="30"/>
      <c r="H66" s="30"/>
      <c r="I66" s="30"/>
      <c r="J66" s="30"/>
      <c r="K66" s="32"/>
      <c r="L66" s="33"/>
    </row>
    <row r="67" spans="2:12" ht="15">
      <c r="B67" s="30"/>
      <c r="C67" s="31"/>
      <c r="D67" s="30"/>
      <c r="E67" s="30"/>
      <c r="F67" s="30"/>
      <c r="G67" s="30"/>
      <c r="H67" s="30"/>
      <c r="I67" s="30"/>
      <c r="J67" s="30"/>
      <c r="K67" s="32"/>
      <c r="L67" s="33"/>
    </row>
    <row r="68" ht="12.75">
      <c r="K68" s="32"/>
    </row>
    <row r="69" ht="12.75">
      <c r="K69" s="32"/>
    </row>
    <row r="70" ht="12.75">
      <c r="K70" s="32"/>
    </row>
    <row r="71" ht="12.75">
      <c r="K71" s="32"/>
    </row>
    <row r="72" ht="12.75">
      <c r="K72" s="32"/>
    </row>
    <row r="73" ht="12.75">
      <c r="K73" s="32"/>
    </row>
    <row r="74" ht="12.75">
      <c r="K74" s="32"/>
    </row>
    <row r="75" ht="12.75">
      <c r="K75" s="32"/>
    </row>
    <row r="76" ht="12.75">
      <c r="K76" s="32"/>
    </row>
    <row r="77" ht="12.75">
      <c r="K77" s="32"/>
    </row>
    <row r="78" ht="12.75">
      <c r="K78" s="32"/>
    </row>
    <row r="79" ht="12.75">
      <c r="K79" s="32"/>
    </row>
    <row r="80" ht="12.75">
      <c r="K80" s="32"/>
    </row>
    <row r="81" ht="12.75">
      <c r="K81" s="32"/>
    </row>
    <row r="82" ht="12.75">
      <c r="K82" s="32"/>
    </row>
    <row r="83" ht="12.75">
      <c r="K83" s="32"/>
    </row>
    <row r="84" ht="12.75">
      <c r="K84" s="32"/>
    </row>
    <row r="85" ht="12.75">
      <c r="K85" s="32"/>
    </row>
    <row r="86" ht="12.75">
      <c r="K86" s="32"/>
    </row>
    <row r="87" ht="12.75">
      <c r="K87" s="32"/>
    </row>
    <row r="88" ht="12.75">
      <c r="K88" s="32"/>
    </row>
    <row r="89" ht="12.75">
      <c r="K89" s="32"/>
    </row>
    <row r="90" ht="12.75">
      <c r="K90" s="32"/>
    </row>
    <row r="91" ht="12.75">
      <c r="K91" s="32"/>
    </row>
    <row r="92" ht="12.75">
      <c r="K92" s="32"/>
    </row>
    <row r="93" ht="12.75">
      <c r="K93" s="32"/>
    </row>
    <row r="94" ht="12.75">
      <c r="K94" s="32"/>
    </row>
    <row r="95" ht="12.75">
      <c r="K95" s="32"/>
    </row>
    <row r="96" ht="12.75">
      <c r="K96" s="32"/>
    </row>
    <row r="97" ht="12.75">
      <c r="K97" s="32"/>
    </row>
    <row r="98" ht="12.75">
      <c r="K98" s="32"/>
    </row>
    <row r="99" ht="12.75">
      <c r="K99" s="32"/>
    </row>
    <row r="100" ht="12.75">
      <c r="K100" s="32"/>
    </row>
    <row r="101" ht="12.75">
      <c r="K101" s="32"/>
    </row>
    <row r="102" ht="12.75">
      <c r="K102" s="32"/>
    </row>
    <row r="103" ht="12.75">
      <c r="K103" s="32"/>
    </row>
    <row r="104" ht="12.75">
      <c r="K104" s="32"/>
    </row>
    <row r="105" ht="12.75">
      <c r="K105" s="32"/>
    </row>
    <row r="106" ht="12.75">
      <c r="K106" s="32"/>
    </row>
    <row r="107" ht="12.75">
      <c r="K107" s="32"/>
    </row>
    <row r="108" ht="12.75">
      <c r="K108" s="32"/>
    </row>
    <row r="109" ht="12.75">
      <c r="K109" s="32"/>
    </row>
    <row r="110" ht="12.75">
      <c r="K110" s="32"/>
    </row>
    <row r="111" ht="12.75">
      <c r="K111" s="32"/>
    </row>
    <row r="112" ht="12.75">
      <c r="K112" s="32"/>
    </row>
    <row r="113" ht="12.75">
      <c r="K113" s="32"/>
    </row>
    <row r="114" ht="12.75">
      <c r="K114" s="32"/>
    </row>
    <row r="115" ht="12.75">
      <c r="K115" s="32"/>
    </row>
    <row r="116" ht="12.75">
      <c r="K116" s="32"/>
    </row>
    <row r="117" ht="12.75">
      <c r="K117" s="32"/>
    </row>
    <row r="118" ht="12.75">
      <c r="K118" s="32"/>
    </row>
    <row r="119" ht="12.75">
      <c r="K119" s="32"/>
    </row>
    <row r="120" ht="12.75">
      <c r="K120" s="32"/>
    </row>
    <row r="121" ht="12.75">
      <c r="K121" s="32"/>
    </row>
    <row r="122" ht="12.75">
      <c r="K122" s="32"/>
    </row>
    <row r="123" ht="12.75">
      <c r="K123" s="32"/>
    </row>
    <row r="124" ht="12.75">
      <c r="K124" s="32"/>
    </row>
    <row r="125" ht="12.75">
      <c r="K125" s="32"/>
    </row>
    <row r="126" ht="12.75">
      <c r="K126" s="32"/>
    </row>
    <row r="127" ht="12.75">
      <c r="K127" s="32"/>
    </row>
    <row r="128" ht="12.75">
      <c r="K128" s="32"/>
    </row>
    <row r="129" ht="12.75">
      <c r="K129" s="32"/>
    </row>
    <row r="130" ht="12.75">
      <c r="K130" s="32"/>
    </row>
    <row r="131" ht="12.75">
      <c r="K131" s="32"/>
    </row>
    <row r="132" ht="12.75">
      <c r="K132" s="32"/>
    </row>
    <row r="133" ht="12.75">
      <c r="K133" s="32"/>
    </row>
    <row r="134" ht="12.75">
      <c r="K134" s="32"/>
    </row>
    <row r="135" ht="12.75">
      <c r="K135" s="32"/>
    </row>
    <row r="136" ht="12.75">
      <c r="K136" s="32"/>
    </row>
    <row r="137" ht="12.75">
      <c r="K137" s="32"/>
    </row>
    <row r="138" ht="12.75">
      <c r="K138" s="32"/>
    </row>
    <row r="139" ht="12.75">
      <c r="K139" s="32"/>
    </row>
    <row r="140" ht="12.75">
      <c r="K140" s="32"/>
    </row>
    <row r="141" ht="12.75">
      <c r="K141" s="32"/>
    </row>
    <row r="142" ht="12.75">
      <c r="K142" s="32"/>
    </row>
    <row r="143" ht="12.75">
      <c r="K143" s="32"/>
    </row>
    <row r="144" ht="12.75">
      <c r="K144" s="32"/>
    </row>
    <row r="145" ht="12.75">
      <c r="K145" s="32"/>
    </row>
    <row r="146" ht="12.75">
      <c r="K146" s="32"/>
    </row>
    <row r="147" ht="12.75">
      <c r="K147" s="32"/>
    </row>
    <row r="148" ht="12.75">
      <c r="K148" s="32"/>
    </row>
    <row r="149" ht="12.75">
      <c r="K149" s="32"/>
    </row>
    <row r="150" ht="12.75">
      <c r="K150" s="32"/>
    </row>
    <row r="151" ht="12.75">
      <c r="K151" s="32"/>
    </row>
    <row r="152" ht="12.75">
      <c r="K152" s="32"/>
    </row>
    <row r="153" ht="12.75">
      <c r="K153" s="32"/>
    </row>
    <row r="154" ht="12.75">
      <c r="K154" s="32"/>
    </row>
    <row r="155" ht="12.75">
      <c r="K155" s="32"/>
    </row>
    <row r="156" ht="12.75">
      <c r="K156" s="32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4" r:id="rId1"/>
  <ignoredErrors>
    <ignoredError sqref="E8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D412C-47C7-4E76-B882-B448B59E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E345E8-4768-47C4-82F7-3AE9F3659B65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Jillian Andrews</cp:lastModifiedBy>
  <cp:lastPrinted>2013-04-12T22:10:10Z</cp:lastPrinted>
  <dcterms:created xsi:type="dcterms:W3CDTF">2006-04-10T21:55:54Z</dcterms:created>
  <dcterms:modified xsi:type="dcterms:W3CDTF">2013-05-20T22:10:32Z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