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7100" windowHeight="9468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<sst xmlns="http://schemas.openxmlformats.org/spreadsheetml/2006/main" count="46" uniqueCount="34">
  <si>
    <t>FISCAL NOTE</t>
  </si>
  <si>
    <t>Ordinance/Motion No.:  2012-XXXX</t>
  </si>
  <si>
    <t>Title:  Feb 2012</t>
  </si>
  <si>
    <t>Affected Agencies:  Transit</t>
  </si>
  <si>
    <t>Note Prepared By:  Katie Chalmers</t>
  </si>
  <si>
    <t xml:space="preserve">Note Reviewed By:  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</si>
  <si>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</si>
  <si>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</si>
  <si>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</si>
  <si>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</si>
  <si>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</si>
  <si>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Public Transportation</t>
  </si>
  <si>
    <t>Fare Rev</t>
  </si>
  <si>
    <t>TOTAL</t>
  </si>
  <si>
    <t>Expenditures from:</t>
  </si>
  <si>
    <t>Department</t>
  </si>
  <si>
    <t>Transit</t>
  </si>
  <si>
    <t>Expenditures by Categories:</t>
  </si>
  <si>
    <t>Salaries &amp; Benefits</t>
  </si>
  <si>
    <t>Supplies and Services</t>
  </si>
  <si>
    <t>Capital Outlay</t>
  </si>
  <si>
    <t>Other</t>
  </si>
  <si>
    <t>Assumptions:</t>
  </si>
  <si>
    <t>Hours changes in 2012, 2013, and 2014 are based on daily hours, including 221 weekdays, 46 Saturdays, and 51 Sunday/holidays in 2012; 255 weekdays, 52 Saturdays, and 58 Sunday/holidays in 2013; and 255 weekdays, 52 Saturdays, and 58 Sunday/holidays in 2014.</t>
  </si>
  <si>
    <t>Standard Trolley</t>
  </si>
  <si>
    <t>Small Bus</t>
  </si>
  <si>
    <t>Diesel Artic</t>
  </si>
  <si>
    <t>Hybrid</t>
  </si>
  <si>
    <t>Diesel Standard</t>
  </si>
  <si>
    <t>DART</t>
  </si>
  <si>
    <t>Net Hours</t>
  </si>
  <si>
    <t>The 2012 marginal cost is based on 2011 budget costs plus 3.8% growth.  Cost growth in 2013 and 2014 is assumed to be 3.8 percent per year, consistent with financial plan estimates.</t>
  </si>
  <si>
    <t>Salaries and benefits in each year's marginal cost are as follows:</t>
  </si>
  <si>
    <t xml:space="preserve">Loss of fare paying ridership is estimated at 11 rides per service hour, the average rides per service hour of the reduced service, with an average fare $1.1852 per ride in 2012, $1.1852 in 2013, and $1.3145 in 2014.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</si>
</sst>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"/>
    <numFmt numFmtId="166" formatCode="_(* #,##0_);_(* \(#,##0\);_(* &quot;-&quot;??_);_(@_)"/>
    <numFmt numFmtId="167" formatCode="&quot;$&quot;#,##0.00"/>
  </numFmts>
  <fonts count="9">
    <font>
      <sz val="10"/>
      <name val="Arial"/>
      <family val="0"/>
    </font>
    <font>
      <sz val="8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7"/>
      <name val="Small Fonts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19" applyFont="1" applyAlignment="1">
      <alignment/>
      <protection/>
    </xf>
    <xf numFmtId="0" fontId="2" fillId="0" borderId="0" xfId="19" applyFont="1" applyAlignment="1">
      <alignment/>
      <protection/>
    </xf>
    <xf numFmtId="0" fontId="3" fillId="0" borderId="0" xfId="19" applyFont="1" applyAlignment="1">
      <alignment horizontal="centerContinuous"/>
      <protection/>
    </xf>
    <xf numFmtId="0" fontId="1" fillId="0" borderId="0" xfId="19" applyFont="1" applyAlignment="1">
      <alignment horizontal="left"/>
      <protection/>
    </xf>
    <xf numFmtId="0" fontId="2" fillId="0" borderId="0" xfId="19" applyFont="1" applyAlignment="1">
      <alignment horizontal="centerContinuous"/>
      <protection/>
    </xf>
    <xf numFmtId="0" fontId="2" fillId="0" borderId="1" xfId="19" applyFont="1" applyBorder="1" applyAlignment="1">
      <alignment horizontal="centerContinuous"/>
      <protection/>
    </xf>
    <xf numFmtId="0" fontId="2" fillId="0" borderId="2" xfId="19" applyFont="1" applyBorder="1" applyAlignment="1">
      <alignment horizontal="centerContinuous"/>
      <protection/>
    </xf>
    <xf numFmtId="0" fontId="2" fillId="0" borderId="0" xfId="19" applyFont="1" applyBorder="1" applyAlignment="1">
      <alignment horizontal="left"/>
      <protection/>
    </xf>
    <xf numFmtId="0" fontId="0" fillId="0" borderId="0" xfId="19" applyFont="1">
      <alignment/>
      <protection/>
    </xf>
    <xf numFmtId="0" fontId="2" fillId="0" borderId="0" xfId="19" applyFont="1" applyBorder="1">
      <alignment/>
      <protection/>
    </xf>
    <xf numFmtId="0" fontId="2" fillId="0" borderId="3" xfId="19" applyFont="1" applyBorder="1">
      <alignment/>
      <protection/>
    </xf>
    <xf numFmtId="0" fontId="2" fillId="0" borderId="4" xfId="19" applyFont="1" applyBorder="1">
      <alignment/>
      <protection/>
    </xf>
    <xf numFmtId="0" fontId="2" fillId="0" borderId="5" xfId="19" applyFont="1" applyBorder="1">
      <alignment/>
      <protection/>
    </xf>
    <xf numFmtId="0" fontId="2" fillId="0" borderId="6" xfId="19" applyFont="1" applyBorder="1">
      <alignment/>
      <protection/>
    </xf>
    <xf numFmtId="0" fontId="2" fillId="0" borderId="7" xfId="19" applyFont="1" applyBorder="1">
      <alignment/>
      <protection/>
    </xf>
    <xf numFmtId="0" fontId="2" fillId="0" borderId="0" xfId="19" applyFont="1">
      <alignment/>
      <protection/>
    </xf>
    <xf numFmtId="0" fontId="4" fillId="0" borderId="0" xfId="19" applyFont="1">
      <alignment/>
      <protection/>
    </xf>
    <xf numFmtId="0" fontId="4" fillId="0" borderId="8" xfId="19" applyFont="1" applyBorder="1" applyAlignment="1">
      <alignment/>
      <protection/>
    </xf>
    <xf numFmtId="0" fontId="4" fillId="0" borderId="9" xfId="19" applyFont="1" applyBorder="1" applyAlignment="1">
      <alignment horizontal="center" wrapText="1"/>
      <protection/>
    </xf>
    <xf numFmtId="0" fontId="4" fillId="0" borderId="9" xfId="19" applyFont="1" applyBorder="1" applyAlignment="1">
      <alignment horizontal="center"/>
      <protection/>
    </xf>
    <xf numFmtId="0" fontId="4" fillId="0" borderId="10" xfId="19" applyFont="1" applyBorder="1" applyAlignment="1">
      <alignment horizontal="center"/>
      <protection/>
    </xf>
    <xf numFmtId="0" fontId="4" fillId="0" borderId="11" xfId="19" applyFont="1" applyBorder="1" applyAlignment="1">
      <alignment horizontal="center"/>
      <protection/>
    </xf>
    <xf numFmtId="0" fontId="2" fillId="0" borderId="12" xfId="19" applyFont="1" applyBorder="1" applyAlignment="1">
      <alignment wrapText="1"/>
      <protection/>
    </xf>
    <xf numFmtId="164" fontId="2" fillId="0" borderId="13" xfId="19" applyNumberFormat="1" applyFont="1" applyBorder="1">
      <alignment/>
      <protection/>
    </xf>
    <xf numFmtId="0" fontId="2" fillId="0" borderId="13" xfId="19" applyFont="1" applyBorder="1" applyAlignment="1">
      <alignment horizontal="center" wrapText="1"/>
      <protection/>
    </xf>
    <xf numFmtId="165" fontId="2" fillId="0" borderId="14" xfId="19" applyNumberFormat="1" applyFont="1" applyFill="1" applyBorder="1">
      <alignment/>
      <protection/>
    </xf>
    <xf numFmtId="165" fontId="2" fillId="0" borderId="15" xfId="19" applyNumberFormat="1" applyFont="1" applyFill="1" applyBorder="1">
      <alignment/>
      <protection/>
    </xf>
    <xf numFmtId="3" fontId="2" fillId="0" borderId="13" xfId="19" applyNumberFormat="1" applyFont="1" applyBorder="1" applyAlignment="1">
      <alignment horizontal="right"/>
      <protection/>
    </xf>
    <xf numFmtId="3" fontId="2" fillId="0" borderId="14" xfId="19" applyNumberFormat="1" applyFont="1" applyBorder="1" applyAlignment="1">
      <alignment horizontal="right"/>
      <protection/>
    </xf>
    <xf numFmtId="3" fontId="2" fillId="0" borderId="15" xfId="19" applyNumberFormat="1" applyFont="1" applyBorder="1" applyAlignment="1">
      <alignment horizontal="right"/>
      <protection/>
    </xf>
    <xf numFmtId="0" fontId="2" fillId="0" borderId="16" xfId="19" applyFont="1" applyBorder="1">
      <alignment/>
      <protection/>
    </xf>
    <xf numFmtId="0" fontId="2" fillId="0" borderId="17" xfId="19" applyFont="1" applyBorder="1">
      <alignment/>
      <protection/>
    </xf>
    <xf numFmtId="165" fontId="4" fillId="0" borderId="17" xfId="19" applyNumberFormat="1" applyFont="1" applyBorder="1">
      <alignment/>
      <protection/>
    </xf>
    <xf numFmtId="165" fontId="4" fillId="0" borderId="18" xfId="19" applyNumberFormat="1" applyFont="1" applyBorder="1">
      <alignment/>
      <protection/>
    </xf>
    <xf numFmtId="3" fontId="2" fillId="0" borderId="0" xfId="19" applyNumberFormat="1" applyFont="1">
      <alignment/>
      <protection/>
    </xf>
    <xf numFmtId="0" fontId="4" fillId="0" borderId="0" xfId="19" applyFont="1" applyBorder="1">
      <alignment/>
      <protection/>
    </xf>
    <xf numFmtId="164" fontId="2" fillId="0" borderId="13" xfId="19" applyNumberFormat="1" applyFont="1" applyBorder="1" applyAlignment="1">
      <alignment horizontal="center" wrapText="1"/>
      <protection/>
    </xf>
    <xf numFmtId="165" fontId="2" fillId="0" borderId="14" xfId="19" applyNumberFormat="1" applyFont="1" applyBorder="1">
      <alignment/>
      <protection/>
    </xf>
    <xf numFmtId="165" fontId="2" fillId="0" borderId="15" xfId="19" applyNumberFormat="1" applyFont="1" applyBorder="1">
      <alignment/>
      <protection/>
    </xf>
    <xf numFmtId="0" fontId="2" fillId="0" borderId="12" xfId="19" applyFont="1" applyBorder="1">
      <alignment/>
      <protection/>
    </xf>
    <xf numFmtId="164" fontId="2" fillId="0" borderId="13" xfId="19" applyNumberFormat="1" applyFont="1" applyBorder="1" applyAlignment="1">
      <alignment horizontal="right"/>
      <protection/>
    </xf>
    <xf numFmtId="164" fontId="2" fillId="0" borderId="13" xfId="19" applyNumberFormat="1" applyFont="1" applyBorder="1" applyAlignment="1">
      <alignment horizontal="center"/>
      <protection/>
    </xf>
    <xf numFmtId="3" fontId="2" fillId="0" borderId="14" xfId="19" applyNumberFormat="1" applyFont="1" applyBorder="1">
      <alignment/>
      <protection/>
    </xf>
    <xf numFmtId="166" fontId="0" fillId="0" borderId="13" xfId="15" applyNumberFormat="1" applyBorder="1" applyAlignment="1">
      <alignment/>
    </xf>
    <xf numFmtId="166" fontId="0" fillId="0" borderId="15" xfId="15" applyNumberFormat="1" applyBorder="1" applyAlignment="1">
      <alignment/>
    </xf>
    <xf numFmtId="165" fontId="4" fillId="0" borderId="19" xfId="17" applyNumberFormat="1" applyFont="1" applyBorder="1" applyAlignment="1">
      <alignment horizontal="right"/>
    </xf>
    <xf numFmtId="165" fontId="4" fillId="0" borderId="18" xfId="17" applyNumberFormat="1" applyFont="1" applyBorder="1" applyAlignment="1">
      <alignment horizontal="right"/>
    </xf>
    <xf numFmtId="0" fontId="2" fillId="0" borderId="8" xfId="19" applyFont="1" applyBorder="1">
      <alignment/>
      <protection/>
    </xf>
    <xf numFmtId="0" fontId="2" fillId="0" borderId="20" xfId="19" applyFont="1" applyBorder="1" applyAlignment="1">
      <alignment horizontal="center"/>
      <protection/>
    </xf>
    <xf numFmtId="0" fontId="2" fillId="0" borderId="21" xfId="19" applyFont="1" applyBorder="1" applyAlignment="1">
      <alignment horizontal="center"/>
      <protection/>
    </xf>
    <xf numFmtId="0" fontId="2" fillId="0" borderId="22" xfId="19" applyFont="1" applyBorder="1" applyAlignment="1">
      <alignment horizontal="center"/>
      <protection/>
    </xf>
    <xf numFmtId="0" fontId="2" fillId="0" borderId="23" xfId="19" applyFont="1" applyBorder="1" applyAlignment="1">
      <alignment horizontal="center"/>
      <protection/>
    </xf>
    <xf numFmtId="0" fontId="2" fillId="0" borderId="22" xfId="19" applyFont="1" applyBorder="1">
      <alignment/>
      <protection/>
    </xf>
    <xf numFmtId="0" fontId="2" fillId="0" borderId="23" xfId="19" applyFont="1" applyBorder="1">
      <alignment/>
      <protection/>
    </xf>
    <xf numFmtId="165" fontId="2" fillId="0" borderId="13" xfId="15" applyNumberFormat="1" applyFont="1" applyBorder="1" applyAlignment="1">
      <alignment/>
    </xf>
    <xf numFmtId="165" fontId="2" fillId="0" borderId="14" xfId="15" applyNumberFormat="1" applyFont="1" applyBorder="1" applyAlignment="1">
      <alignment/>
    </xf>
    <xf numFmtId="165" fontId="2" fillId="0" borderId="15" xfId="15" applyNumberFormat="1" applyFont="1" applyBorder="1" applyAlignment="1">
      <alignment/>
    </xf>
    <xf numFmtId="165" fontId="2" fillId="0" borderId="13" xfId="19" applyNumberFormat="1" applyFont="1" applyBorder="1">
      <alignment/>
      <protection/>
    </xf>
    <xf numFmtId="165" fontId="0" fillId="0" borderId="0" xfId="19" applyNumberFormat="1" applyFont="1" applyBorder="1">
      <alignment/>
      <protection/>
    </xf>
    <xf numFmtId="0" fontId="2" fillId="0" borderId="24" xfId="19" applyFont="1" applyBorder="1">
      <alignment/>
      <protection/>
    </xf>
    <xf numFmtId="0" fontId="2" fillId="0" borderId="25" xfId="19" applyFont="1" applyBorder="1">
      <alignment/>
      <protection/>
    </xf>
    <xf numFmtId="0" fontId="5" fillId="0" borderId="20" xfId="19" applyFont="1" applyBorder="1">
      <alignment/>
      <protection/>
    </xf>
    <xf numFmtId="0" fontId="2" fillId="0" borderId="20" xfId="19" applyFont="1" applyBorder="1">
      <alignment/>
      <protection/>
    </xf>
    <xf numFmtId="0" fontId="6" fillId="0" borderId="20" xfId="0" applyFont="1" applyBorder="1" applyAlignment="1">
      <alignment horizontal="right" vertical="center" wrapText="1"/>
    </xf>
    <xf numFmtId="0" fontId="1" fillId="0" borderId="0" xfId="19" applyFont="1">
      <alignment/>
      <protection/>
    </xf>
    <xf numFmtId="3" fontId="1" fillId="0" borderId="0" xfId="19" applyNumberFormat="1" applyFont="1">
      <alignment/>
      <protection/>
    </xf>
    <xf numFmtId="0" fontId="1" fillId="0" borderId="0" xfId="0" applyFont="1" applyBorder="1" applyAlignment="1">
      <alignment horizontal="left" vertical="center" wrapText="1"/>
    </xf>
    <xf numFmtId="3" fontId="1" fillId="0" borderId="0" xfId="19" applyNumberFormat="1" applyFont="1" applyBorder="1" applyAlignment="1">
      <alignment horizontal="right" vertical="center" wrapText="1"/>
      <protection/>
    </xf>
    <xf numFmtId="3" fontId="1" fillId="0" borderId="0" xfId="19" applyNumberFormat="1" applyFont="1" applyBorder="1" applyAlignment="1">
      <alignment horizontal="right" vertical="center" wrapText="1"/>
      <protection/>
    </xf>
    <xf numFmtId="0" fontId="8" fillId="0" borderId="26" xfId="0" applyFont="1" applyBorder="1" applyAlignment="1">
      <alignment horizontal="left" vertical="center" wrapText="1"/>
    </xf>
    <xf numFmtId="0" fontId="6" fillId="0" borderId="26" xfId="19" applyFont="1" applyBorder="1" applyAlignment="1">
      <alignment horizontal="left" vertical="center" wrapText="1"/>
      <protection/>
    </xf>
    <xf numFmtId="3" fontId="6" fillId="0" borderId="26" xfId="19" applyNumberFormat="1" applyFont="1" applyBorder="1" applyAlignment="1">
      <alignment horizontal="right" vertical="center" wrapText="1"/>
      <protection/>
    </xf>
    <xf numFmtId="167" fontId="1" fillId="0" borderId="0" xfId="19" applyNumberFormat="1" applyFont="1">
      <alignment/>
      <protection/>
    </xf>
    <xf numFmtId="167" fontId="1" fillId="0" borderId="0" xfId="19" applyNumberFormat="1" applyFont="1" applyBorder="1" applyAlignment="1">
      <alignment horizontal="right" vertical="center"/>
      <protection/>
    </xf>
    <xf numFmtId="167" fontId="1" fillId="0" borderId="26" xfId="19" applyNumberFormat="1" applyFont="1" applyBorder="1" applyAlignment="1">
      <alignment horizontal="right" vertical="center"/>
      <protection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19" applyFont="1" applyAlignment="1">
      <alignment horizontal="left" wrapText="1"/>
      <protection/>
    </xf>
    <xf numFmtId="0" fontId="2" fillId="0" borderId="28" xfId="19" applyFont="1" applyBorder="1" applyAlignment="1">
      <alignment horizontal="left"/>
      <protection/>
    </xf>
    <xf numFmtId="0" fontId="0" fillId="0" borderId="1" xfId="0" applyBorder="1" applyAlignment="1">
      <alignment/>
    </xf>
    <xf numFmtId="0" fontId="2" fillId="0" borderId="4" xfId="19" applyFont="1" applyBorder="1" applyAlignment="1">
      <alignment horizontal="left"/>
      <protection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2" fillId="0" borderId="4" xfId="19" applyFont="1" applyBorder="1" applyAlignment="1">
      <alignment/>
      <protection/>
    </xf>
    <xf numFmtId="0" fontId="7" fillId="0" borderId="27" xfId="19" applyFont="1" applyBorder="1" applyAlignment="1">
      <alignment horizontal="left" vertical="center" wrapText="1"/>
      <protection/>
    </xf>
    <xf numFmtId="0" fontId="7" fillId="0" borderId="0" xfId="19" applyFont="1" applyBorder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scalnote121SvcChangeReductions_1106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calnote"/>
      <sheetName val="costs"/>
      <sheetName val="HrsByYrAndCoachType"/>
    </sheetNames>
    <sheetDataSet>
      <sheetData sheetId="1">
        <row r="6">
          <cell r="B6">
            <v>108.09814637291903</v>
          </cell>
        </row>
        <row r="9">
          <cell r="B9">
            <v>89.60214467935984</v>
          </cell>
        </row>
        <row r="10">
          <cell r="B10">
            <v>91.97917954575264</v>
          </cell>
        </row>
        <row r="12">
          <cell r="B12">
            <v>106.18732914095939</v>
          </cell>
        </row>
        <row r="13">
          <cell r="B13">
            <v>79.9387337301469</v>
          </cell>
        </row>
        <row r="15">
          <cell r="B15">
            <v>82.38606</v>
          </cell>
        </row>
      </sheetData>
      <sheetData sheetId="2">
        <row r="64">
          <cell r="B64">
            <v>-15662.830499999998</v>
          </cell>
          <cell r="C64">
            <v>-18024.5495</v>
          </cell>
          <cell r="D64">
            <v>-18024.5495</v>
          </cell>
        </row>
        <row r="65">
          <cell r="B65">
            <v>-7471.919708658008</v>
          </cell>
          <cell r="C65">
            <v>-8621.445817682315</v>
          </cell>
          <cell r="D65">
            <v>-8621.445817682315</v>
          </cell>
        </row>
        <row r="66">
          <cell r="B66">
            <v>-5574.764666666667</v>
          </cell>
          <cell r="C66">
            <v>-6358.3405</v>
          </cell>
          <cell r="D66">
            <v>-6358.3405</v>
          </cell>
        </row>
        <row r="67">
          <cell r="B67">
            <v>-351.94403</v>
          </cell>
          <cell r="C67">
            <v>-404.29073999999997</v>
          </cell>
          <cell r="D67">
            <v>-404.29073999999997</v>
          </cell>
        </row>
        <row r="68">
          <cell r="B68">
            <v>-284.69219999999996</v>
          </cell>
          <cell r="C68">
            <v>-328.49099999999993</v>
          </cell>
          <cell r="D68">
            <v>-328.49099999999993</v>
          </cell>
        </row>
        <row r="69">
          <cell r="B69">
            <v>-23455.504934199136</v>
          </cell>
          <cell r="C69">
            <v>-27064.04415484515</v>
          </cell>
          <cell r="D69">
            <v>-27064.04415484515</v>
          </cell>
        </row>
        <row r="70">
          <cell r="B70">
            <v>-18122.619293809523</v>
          </cell>
          <cell r="C70">
            <v>-20865.70440285714</v>
          </cell>
          <cell r="D70">
            <v>-20865.70440285714</v>
          </cell>
        </row>
        <row r="71">
          <cell r="B71">
            <v>-2184.5155</v>
          </cell>
          <cell r="C71">
            <v>-2508.3894999999998</v>
          </cell>
          <cell r="D71">
            <v>-2508.3894999999998</v>
          </cell>
        </row>
        <row r="72">
          <cell r="B72">
            <v>-12416.84675</v>
          </cell>
          <cell r="C72">
            <v>-14310.43425</v>
          </cell>
          <cell r="D72">
            <v>-14310.43425</v>
          </cell>
        </row>
        <row r="73">
          <cell r="B73">
            <v>-376.45649999999995</v>
          </cell>
          <cell r="C73">
            <v>-434.3728846153846</v>
          </cell>
          <cell r="D73">
            <v>-434.3728846153846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C9" sqref="C9"/>
    </sheetView>
  </sheetViews>
  <sheetFormatPr defaultColWidth="9.140625" defaultRowHeight="12.75"/>
  <cols>
    <col min="1" max="1" width="22.421875" style="0" customWidth="1"/>
    <col min="2" max="2" width="6.421875" style="0" bestFit="1" customWidth="1"/>
    <col min="3" max="3" width="13.7109375" style="0" customWidth="1"/>
    <col min="4" max="4" width="13.57421875" style="0" customWidth="1"/>
    <col min="5" max="5" width="13.7109375" style="0" customWidth="1"/>
    <col min="6" max="6" width="14.140625" style="0" customWidth="1"/>
  </cols>
  <sheetData>
    <row r="1" spans="1:6" ht="15">
      <c r="A1" s="1"/>
      <c r="B1" s="2"/>
      <c r="C1" s="3" t="s">
        <v>0</v>
      </c>
      <c r="D1" s="2"/>
      <c r="E1" s="2"/>
      <c r="F1" s="2"/>
    </row>
    <row r="2" spans="1:6" ht="14.25" thickBot="1">
      <c r="A2" s="4"/>
      <c r="B2" s="5"/>
      <c r="C2" s="5"/>
      <c r="D2" s="5"/>
      <c r="E2" s="5"/>
      <c r="F2" s="5"/>
    </row>
    <row r="3" spans="1:6" ht="14.25" thickTop="1">
      <c r="A3" s="83" t="s">
        <v>1</v>
      </c>
      <c r="B3" s="84"/>
      <c r="C3" s="84"/>
      <c r="D3" s="6"/>
      <c r="E3" s="6"/>
      <c r="F3" s="7"/>
    </row>
    <row r="4" spans="1:6" ht="13.5">
      <c r="A4" s="85" t="s">
        <v>2</v>
      </c>
      <c r="B4" s="86"/>
      <c r="C4" s="86"/>
      <c r="D4" s="86"/>
      <c r="E4" s="86"/>
      <c r="F4" s="87"/>
    </row>
    <row r="5" spans="1:6" ht="13.5">
      <c r="A5" s="88" t="s">
        <v>3</v>
      </c>
      <c r="B5" s="86"/>
      <c r="C5" s="8"/>
      <c r="D5" s="9"/>
      <c r="E5" s="10"/>
      <c r="F5" s="11"/>
    </row>
    <row r="6" spans="1:6" ht="13.5">
      <c r="A6" s="12" t="s">
        <v>4</v>
      </c>
      <c r="B6" s="10"/>
      <c r="C6" s="10"/>
      <c r="D6" s="10"/>
      <c r="E6" s="10"/>
      <c r="F6" s="11"/>
    </row>
    <row r="7" spans="1:6" ht="14.25" thickBot="1">
      <c r="A7" s="13" t="s">
        <v>5</v>
      </c>
      <c r="B7" s="14"/>
      <c r="C7" s="14"/>
      <c r="D7" s="14"/>
      <c r="E7" s="14"/>
      <c r="F7" s="15"/>
    </row>
    <row r="8" spans="1:6" ht="14.25" thickTop="1">
      <c r="A8" s="16"/>
      <c r="B8" s="16"/>
      <c r="C8" s="10"/>
      <c r="D8" s="10"/>
      <c r="E8" s="10"/>
      <c r="F8" s="10"/>
    </row>
    <row r="9" spans="1:6" ht="13.5">
      <c r="A9" s="10" t="s">
        <v>6</v>
      </c>
      <c r="B9" s="16"/>
      <c r="C9" s="16"/>
      <c r="D9" s="16"/>
      <c r="E9" s="16"/>
      <c r="F9" s="16"/>
    </row>
    <row r="10" spans="1:6" ht="14.25" thickBot="1">
      <c r="A10" s="17" t="s">
        <v>7</v>
      </c>
      <c r="B10" s="16"/>
      <c r="C10" s="16"/>
      <c r="D10" s="16"/>
      <c r="E10" s="16"/>
      <c r="F10" s="16"/>
    </row>
    <row r="11" spans="1:6" ht="27">
      <c r="A11" s="18" t="s">
        <v>8</v>
      </c>
      <c r="B11" s="19" t="s">
        <v>9</v>
      </c>
      <c r="C11" s="19" t="s">
        <v>10</v>
      </c>
      <c r="D11" s="20">
        <v>2012</v>
      </c>
      <c r="E11" s="21">
        <f>D11+1</f>
        <v>2013</v>
      </c>
      <c r="F11" s="22">
        <f>E11+1</f>
        <v>2014</v>
      </c>
    </row>
    <row r="12" spans="1:6" ht="13.5">
      <c r="A12" s="23" t="s">
        <v>11</v>
      </c>
      <c r="B12" s="24">
        <v>4640</v>
      </c>
      <c r="C12" s="25" t="s">
        <v>12</v>
      </c>
      <c r="D12" s="26">
        <f>ROUND(SUM(D32:D37)*11*1.1852,0)</f>
        <v>-1119923</v>
      </c>
      <c r="E12" s="26">
        <f>ROUND(SUM(E32:E37)*11*1.1852,0)</f>
        <v>-1289641</v>
      </c>
      <c r="F12" s="27">
        <f>ROUND(SUM(F32:F37)*11*1.3145,0)</f>
        <v>-1430335</v>
      </c>
    </row>
    <row r="13" spans="1:6" ht="13.5">
      <c r="A13" s="23"/>
      <c r="B13" s="24"/>
      <c r="C13" s="25"/>
      <c r="D13" s="26"/>
      <c r="E13" s="26"/>
      <c r="F13" s="27"/>
    </row>
    <row r="14" spans="1:6" ht="13.5">
      <c r="A14" s="23"/>
      <c r="B14" s="24"/>
      <c r="C14" s="25"/>
      <c r="D14" s="28"/>
      <c r="E14" s="29"/>
      <c r="F14" s="30"/>
    </row>
    <row r="15" spans="1:6" ht="14.25" thickBot="1">
      <c r="A15" s="31" t="s">
        <v>13</v>
      </c>
      <c r="B15" s="32"/>
      <c r="C15" s="32"/>
      <c r="D15" s="33">
        <f>SUM(D12:D14)</f>
        <v>-1119923</v>
      </c>
      <c r="E15" s="33">
        <f>SUM(E12:E14)</f>
        <v>-1289641</v>
      </c>
      <c r="F15" s="34">
        <f>SUM(F12:F14)</f>
        <v>-1430335</v>
      </c>
    </row>
    <row r="16" spans="1:6" ht="13.5">
      <c r="A16" s="16"/>
      <c r="B16" s="16"/>
      <c r="C16" s="16"/>
      <c r="D16" s="35"/>
      <c r="E16" s="35"/>
      <c r="F16" s="35"/>
    </row>
    <row r="17" spans="1:6" ht="14.25" thickBot="1">
      <c r="A17" s="36" t="s">
        <v>14</v>
      </c>
      <c r="B17" s="10"/>
      <c r="C17" s="16"/>
      <c r="D17" s="16"/>
      <c r="E17" s="16"/>
      <c r="F17" s="16"/>
    </row>
    <row r="18" spans="1:6" ht="27">
      <c r="A18" s="18" t="s">
        <v>8</v>
      </c>
      <c r="B18" s="19" t="s">
        <v>9</v>
      </c>
      <c r="C18" s="19" t="s">
        <v>15</v>
      </c>
      <c r="D18" s="20">
        <f>D11</f>
        <v>2012</v>
      </c>
      <c r="E18" s="21">
        <f>D18+1</f>
        <v>2013</v>
      </c>
      <c r="F18" s="22">
        <f>E18+1</f>
        <v>2014</v>
      </c>
    </row>
    <row r="19" spans="1:6" ht="13.5">
      <c r="A19" s="23" t="s">
        <v>11</v>
      </c>
      <c r="B19" s="24">
        <v>4640</v>
      </c>
      <c r="C19" s="37" t="s">
        <v>16</v>
      </c>
      <c r="D19" s="38">
        <f>ROUND((D32*D39+D33*D40+D34*D41+D35*D42+D36*D43+D37*D44),0)</f>
        <v>-7929223</v>
      </c>
      <c r="E19" s="38">
        <f>ROUND((E32*E39+E33*E40+E34*E41+E35*E42+E36*E43+E37*E44),0)</f>
        <v>-9477205</v>
      </c>
      <c r="F19" s="39">
        <f>ROUND((F32*F39+F33*F40+F34*F41+F35*F42+F36*F43+F37*F44),0)</f>
        <v>-9837338</v>
      </c>
    </row>
    <row r="20" spans="1:6" ht="13.5">
      <c r="A20" s="40"/>
      <c r="B20" s="41"/>
      <c r="C20" s="42"/>
      <c r="D20" s="43"/>
      <c r="E20" s="44"/>
      <c r="F20" s="39"/>
    </row>
    <row r="21" spans="1:6" ht="13.5">
      <c r="A21" s="40"/>
      <c r="B21" s="41"/>
      <c r="C21" s="42"/>
      <c r="D21" s="43"/>
      <c r="E21" s="44"/>
      <c r="F21" s="45"/>
    </row>
    <row r="22" spans="1:6" ht="14.25" thickBot="1">
      <c r="A22" s="31" t="s">
        <v>13</v>
      </c>
      <c r="B22" s="32"/>
      <c r="C22" s="32"/>
      <c r="D22" s="46">
        <f>SUM(D19:D21)</f>
        <v>-7929223</v>
      </c>
      <c r="E22" s="46">
        <f>SUM(E19:E21)</f>
        <v>-9477205</v>
      </c>
      <c r="F22" s="47">
        <f>SUM(F19:F21)</f>
        <v>-9837338</v>
      </c>
    </row>
    <row r="23" spans="1:6" ht="13.5">
      <c r="A23" s="16"/>
      <c r="B23" s="16"/>
      <c r="C23" s="16"/>
      <c r="D23" s="35"/>
      <c r="E23" s="35"/>
      <c r="F23" s="35"/>
    </row>
    <row r="24" spans="1:6" ht="14.25" thickBot="1">
      <c r="A24" s="36" t="s">
        <v>17</v>
      </c>
      <c r="B24" s="10"/>
      <c r="C24" s="10"/>
      <c r="D24" s="16"/>
      <c r="E24" s="16"/>
      <c r="F24" s="16"/>
    </row>
    <row r="25" spans="1:6" ht="13.5">
      <c r="A25" s="48"/>
      <c r="B25" s="49"/>
      <c r="C25" s="50"/>
      <c r="D25" s="20">
        <f>D18</f>
        <v>2012</v>
      </c>
      <c r="E25" s="21">
        <f>D25+1</f>
        <v>2013</v>
      </c>
      <c r="F25" s="22">
        <f>E25+1</f>
        <v>2014</v>
      </c>
    </row>
    <row r="26" spans="1:6" ht="13.5">
      <c r="A26" s="40" t="s">
        <v>18</v>
      </c>
      <c r="B26" s="51"/>
      <c r="C26" s="52"/>
      <c r="D26" s="38">
        <f>ROUND(D32*D46+D33*D47+D34*D48+D35*D49+D36*D50,0)</f>
        <v>-5179686</v>
      </c>
      <c r="E26" s="38">
        <f>ROUND(E32*E46+E33*E47+E34*E48+E35*E49+E36*E50,0)</f>
        <v>-6190067</v>
      </c>
      <c r="F26" s="39">
        <f>ROUND(F32*F46+F33*F47+F34*F48+F35*F49+F36*F50,0)</f>
        <v>-6425290</v>
      </c>
    </row>
    <row r="27" spans="1:6" ht="13.5">
      <c r="A27" s="40" t="s">
        <v>19</v>
      </c>
      <c r="B27" s="53"/>
      <c r="C27" s="54"/>
      <c r="D27" s="55">
        <f>+D22-D26</f>
        <v>-2749537</v>
      </c>
      <c r="E27" s="56">
        <f>+E22-E26</f>
        <v>-3287138</v>
      </c>
      <c r="F27" s="57">
        <f>+F22-F26</f>
        <v>-3412048</v>
      </c>
    </row>
    <row r="28" spans="1:6" ht="13.5">
      <c r="A28" s="40" t="s">
        <v>20</v>
      </c>
      <c r="B28" s="53"/>
      <c r="C28" s="54"/>
      <c r="D28" s="38"/>
      <c r="E28" s="38"/>
      <c r="F28" s="39"/>
    </row>
    <row r="29" spans="1:6" ht="13.5">
      <c r="A29" s="40" t="s">
        <v>21</v>
      </c>
      <c r="B29" s="53"/>
      <c r="C29" s="54"/>
      <c r="D29" s="58"/>
      <c r="E29" s="59"/>
      <c r="F29" s="39"/>
    </row>
    <row r="30" spans="1:6" ht="14.25" thickBot="1">
      <c r="A30" s="31" t="s">
        <v>13</v>
      </c>
      <c r="B30" s="60"/>
      <c r="C30" s="61"/>
      <c r="D30" s="33">
        <f>SUM(D26:D29)</f>
        <v>-7929223</v>
      </c>
      <c r="E30" s="33">
        <f>SUM(E26:E29)</f>
        <v>-9477205</v>
      </c>
      <c r="F30" s="34">
        <f>SUM(F26:F29)</f>
        <v>-9837338</v>
      </c>
    </row>
    <row r="31" spans="1:6" ht="13.5">
      <c r="A31" s="62" t="s">
        <v>22</v>
      </c>
      <c r="B31" s="63"/>
      <c r="C31" s="63"/>
      <c r="D31" s="64">
        <f>D25</f>
        <v>2012</v>
      </c>
      <c r="E31" s="64">
        <f>D31+1</f>
        <v>2013</v>
      </c>
      <c r="F31" s="64">
        <f>E31+1</f>
        <v>2014</v>
      </c>
    </row>
    <row r="32" spans="1:6" ht="12.75">
      <c r="A32" s="89" t="s">
        <v>23</v>
      </c>
      <c r="B32" s="79"/>
      <c r="C32" s="65" t="s">
        <v>24</v>
      </c>
      <c r="D32" s="66">
        <f>'[1]HrsByYrAndCoachType'!B71</f>
        <v>-2184.5155</v>
      </c>
      <c r="E32" s="66">
        <f>'[1]HrsByYrAndCoachType'!C71</f>
        <v>-2508.3894999999998</v>
      </c>
      <c r="F32" s="66">
        <f>'[1]HrsByYrAndCoachType'!D71</f>
        <v>-2508.3894999999998</v>
      </c>
    </row>
    <row r="33" spans="1:6" ht="12.75">
      <c r="A33" s="90"/>
      <c r="B33" s="81"/>
      <c r="C33" s="67" t="s">
        <v>25</v>
      </c>
      <c r="D33" s="68">
        <f>'[1]HrsByYrAndCoachType'!B64</f>
        <v>-15662.830499999998</v>
      </c>
      <c r="E33" s="68">
        <f>'[1]HrsByYrAndCoachType'!C64</f>
        <v>-18024.5495</v>
      </c>
      <c r="F33" s="68">
        <f>'[1]HrsByYrAndCoachType'!D64</f>
        <v>-18024.5495</v>
      </c>
    </row>
    <row r="34" spans="1:6" ht="12.75">
      <c r="A34" s="90"/>
      <c r="B34" s="81"/>
      <c r="C34" s="67" t="s">
        <v>26</v>
      </c>
      <c r="D34" s="68">
        <f>'[1]HrsByYrAndCoachType'!B65+'[1]HrsByYrAndCoachType'!B67</f>
        <v>-7823.863738658008</v>
      </c>
      <c r="E34" s="68">
        <f>'[1]HrsByYrAndCoachType'!C65+'[1]HrsByYrAndCoachType'!C67</f>
        <v>-9025.736557682316</v>
      </c>
      <c r="F34" s="68">
        <f>'[1]HrsByYrAndCoachType'!D65+'[1]HrsByYrAndCoachType'!D67</f>
        <v>-9025.736557682316</v>
      </c>
    </row>
    <row r="35" spans="1:6" ht="12.75">
      <c r="A35" s="90"/>
      <c r="B35" s="81"/>
      <c r="C35" s="67" t="s">
        <v>27</v>
      </c>
      <c r="D35" s="69">
        <f>'[1]HrsByYrAndCoachType'!B66+'[1]HrsByYrAndCoachType'!B73</f>
        <v>-5951.221166666667</v>
      </c>
      <c r="E35" s="69">
        <f>'[1]HrsByYrAndCoachType'!C66+'[1]HrsByYrAndCoachType'!C73</f>
        <v>-6792.713384615385</v>
      </c>
      <c r="F35" s="69">
        <f>'[1]HrsByYrAndCoachType'!D66+'[1]HrsByYrAndCoachType'!D73</f>
        <v>-6792.713384615385</v>
      </c>
    </row>
    <row r="36" spans="1:6" ht="12.75">
      <c r="A36" s="90"/>
      <c r="B36" s="81"/>
      <c r="C36" s="67" t="s">
        <v>28</v>
      </c>
      <c r="D36" s="69">
        <f>'[1]HrsByYrAndCoachType'!B69+'[1]HrsByYrAndCoachType'!B68+'[1]HrsByYrAndCoachType'!B70</f>
        <v>-41862.816428008664</v>
      </c>
      <c r="E36" s="69">
        <f>'[1]HrsByYrAndCoachType'!C69+'[1]HrsByYrAndCoachType'!C68+'[1]HrsByYrAndCoachType'!C70</f>
        <v>-48258.23955770228</v>
      </c>
      <c r="F36" s="69">
        <f>'[1]HrsByYrAndCoachType'!D69+'[1]HrsByYrAndCoachType'!D68+'[1]HrsByYrAndCoachType'!D70</f>
        <v>-48258.23955770228</v>
      </c>
    </row>
    <row r="37" spans="1:6" ht="12.75">
      <c r="A37" s="81"/>
      <c r="B37" s="81"/>
      <c r="C37" s="67" t="s">
        <v>29</v>
      </c>
      <c r="D37" s="69">
        <f>'[1]HrsByYrAndCoachType'!B72</f>
        <v>-12416.84675</v>
      </c>
      <c r="E37" s="69">
        <f>'[1]HrsByYrAndCoachType'!C72</f>
        <v>-14310.43425</v>
      </c>
      <c r="F37" s="69">
        <f>'[1]HrsByYrAndCoachType'!D72</f>
        <v>-14310.43425</v>
      </c>
    </row>
    <row r="38" spans="1:6" ht="12.75">
      <c r="A38" s="70" t="s">
        <v>30</v>
      </c>
      <c r="B38" s="70"/>
      <c r="C38" s="71"/>
      <c r="D38" s="72">
        <f>SUM(D32:D37)</f>
        <v>-85902.09408333333</v>
      </c>
      <c r="E38" s="72">
        <f>SUM(E32:E37)</f>
        <v>-98920.06275</v>
      </c>
      <c r="F38" s="72">
        <f>SUM(F32:F37)</f>
        <v>-98920.06275</v>
      </c>
    </row>
    <row r="39" spans="1:6" ht="12.75">
      <c r="A39" s="76" t="s">
        <v>31</v>
      </c>
      <c r="B39" s="76"/>
      <c r="C39" s="65" t="s">
        <v>24</v>
      </c>
      <c r="D39" s="73">
        <f>'[1]costs'!B13</f>
        <v>79.9387337301469</v>
      </c>
      <c r="E39" s="74">
        <f>D39*1.038</f>
        <v>82.97640561189247</v>
      </c>
      <c r="F39" s="74">
        <f>E39*1.038</f>
        <v>86.12950902514439</v>
      </c>
    </row>
    <row r="40" spans="1:6" ht="12.75">
      <c r="A40" s="77"/>
      <c r="B40" s="77"/>
      <c r="C40" s="67" t="s">
        <v>25</v>
      </c>
      <c r="D40" s="74">
        <f>'[1]costs'!B9</f>
        <v>89.60214467935984</v>
      </c>
      <c r="E40" s="74">
        <f>D40*1.038</f>
        <v>93.00702617717552</v>
      </c>
      <c r="F40" s="74">
        <f>E40*1.038</f>
        <v>96.5412931719082</v>
      </c>
    </row>
    <row r="41" spans="1:6" ht="12.75">
      <c r="A41" s="77"/>
      <c r="B41" s="77"/>
      <c r="C41" s="67" t="s">
        <v>26</v>
      </c>
      <c r="D41" s="74">
        <f>'[1]costs'!B6</f>
        <v>108.09814637291903</v>
      </c>
      <c r="E41" s="74">
        <f aca="true" t="shared" si="0" ref="E41:F44">D41*1.038</f>
        <v>112.20587593508996</v>
      </c>
      <c r="F41" s="74">
        <f t="shared" si="0"/>
        <v>116.46969922062338</v>
      </c>
    </row>
    <row r="42" spans="1:6" ht="12.75">
      <c r="A42" s="77"/>
      <c r="B42" s="77"/>
      <c r="C42" s="67" t="s">
        <v>27</v>
      </c>
      <c r="D42" s="74">
        <f>'[1]costs'!B12</f>
        <v>106.18732914095939</v>
      </c>
      <c r="E42" s="74">
        <f t="shared" si="0"/>
        <v>110.22244764831585</v>
      </c>
      <c r="F42" s="74">
        <f t="shared" si="0"/>
        <v>114.41090065895186</v>
      </c>
    </row>
    <row r="43" spans="1:6" ht="12.75">
      <c r="A43" s="77"/>
      <c r="B43" s="77"/>
      <c r="C43" s="67" t="s">
        <v>28</v>
      </c>
      <c r="D43" s="74">
        <f>'[1]costs'!B10</f>
        <v>91.97917954575264</v>
      </c>
      <c r="E43" s="74">
        <f t="shared" si="0"/>
        <v>95.47438836849125</v>
      </c>
      <c r="F43" s="74">
        <f t="shared" si="0"/>
        <v>99.10241512649392</v>
      </c>
    </row>
    <row r="44" spans="1:6" ht="12.75">
      <c r="A44" s="77"/>
      <c r="B44" s="77"/>
      <c r="C44" s="67" t="s">
        <v>29</v>
      </c>
      <c r="D44" s="74">
        <f>'[1]costs'!B15</f>
        <v>82.38606</v>
      </c>
      <c r="E44" s="74">
        <f t="shared" si="0"/>
        <v>85.51673028</v>
      </c>
      <c r="F44" s="74">
        <f t="shared" si="0"/>
        <v>88.76636603064</v>
      </c>
    </row>
    <row r="45" spans="1:6" ht="12.75">
      <c r="A45" s="77"/>
      <c r="B45" s="77"/>
      <c r="C45" s="75"/>
      <c r="D45" s="75"/>
      <c r="E45" s="75"/>
      <c r="F45" s="75"/>
    </row>
    <row r="46" spans="1:6" ht="12.75">
      <c r="A46" s="78" t="s">
        <v>32</v>
      </c>
      <c r="B46" s="79"/>
      <c r="C46" s="65" t="s">
        <v>24</v>
      </c>
      <c r="D46" s="74">
        <f aca="true" t="shared" si="1" ref="D46:F50">0.75*D39</f>
        <v>59.954050297610166</v>
      </c>
      <c r="E46" s="74">
        <f t="shared" si="1"/>
        <v>62.23230420891936</v>
      </c>
      <c r="F46" s="74">
        <f t="shared" si="1"/>
        <v>64.59713176885829</v>
      </c>
    </row>
    <row r="47" spans="1:6" ht="12.75">
      <c r="A47" s="80"/>
      <c r="B47" s="81"/>
      <c r="C47" s="67" t="str">
        <f>C40</f>
        <v>Small Bus</v>
      </c>
      <c r="D47" s="74">
        <f>0.75*D40</f>
        <v>67.20160850951987</v>
      </c>
      <c r="E47" s="74">
        <f>0.75*E40</f>
        <v>69.75526963288164</v>
      </c>
      <c r="F47" s="74">
        <f>0.75*F40</f>
        <v>72.40596987893115</v>
      </c>
    </row>
    <row r="48" spans="1:6" ht="12.75">
      <c r="A48" s="80"/>
      <c r="B48" s="81"/>
      <c r="C48" s="67" t="str">
        <f>C41</f>
        <v>Diesel Artic</v>
      </c>
      <c r="D48" s="74">
        <f t="shared" si="1"/>
        <v>81.07360977968928</v>
      </c>
      <c r="E48" s="74">
        <f t="shared" si="1"/>
        <v>84.15440695131747</v>
      </c>
      <c r="F48" s="74">
        <f t="shared" si="1"/>
        <v>87.35227441546753</v>
      </c>
    </row>
    <row r="49" spans="1:6" ht="12.75">
      <c r="A49" s="80"/>
      <c r="B49" s="81"/>
      <c r="C49" s="67" t="str">
        <f>C42</f>
        <v>Hybrid</v>
      </c>
      <c r="D49" s="74">
        <f>0.75*D42</f>
        <v>79.64049685571955</v>
      </c>
      <c r="E49" s="74">
        <f t="shared" si="1"/>
        <v>82.66683573623689</v>
      </c>
      <c r="F49" s="74">
        <f t="shared" si="1"/>
        <v>85.8081754942139</v>
      </c>
    </row>
    <row r="50" spans="1:6" ht="12.75">
      <c r="A50" s="80"/>
      <c r="B50" s="81"/>
      <c r="C50" s="67" t="str">
        <f>C43</f>
        <v>Diesel Standard</v>
      </c>
      <c r="D50" s="74">
        <f t="shared" si="1"/>
        <v>68.98438465931449</v>
      </c>
      <c r="E50" s="74">
        <f t="shared" si="1"/>
        <v>71.60579127636844</v>
      </c>
      <c r="F50" s="74">
        <f t="shared" si="1"/>
        <v>74.32681134487044</v>
      </c>
    </row>
    <row r="51" spans="1:6" ht="12.75">
      <c r="A51" s="80"/>
      <c r="B51" s="81"/>
      <c r="C51" s="67"/>
      <c r="D51" s="74"/>
      <c r="E51" s="74"/>
      <c r="F51" s="74"/>
    </row>
    <row r="52" spans="1:6" ht="12.75">
      <c r="A52" s="82" t="s">
        <v>33</v>
      </c>
      <c r="B52" s="82"/>
      <c r="C52" s="82"/>
      <c r="D52" s="82"/>
      <c r="E52" s="82"/>
      <c r="F52" s="82"/>
    </row>
    <row r="53" spans="1:6" ht="12.75">
      <c r="A53" s="82"/>
      <c r="B53" s="82"/>
      <c r="C53" s="82"/>
      <c r="D53" s="82"/>
      <c r="E53" s="82"/>
      <c r="F53" s="82"/>
    </row>
  </sheetData>
  <mergeCells count="7">
    <mergeCell ref="A39:B45"/>
    <mergeCell ref="A46:B51"/>
    <mergeCell ref="A52:F53"/>
    <mergeCell ref="A3:C3"/>
    <mergeCell ref="A4:F4"/>
    <mergeCell ref="A5:B5"/>
    <mergeCell ref="A32:B3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Transit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chalmek</dc:creator>
  <cp:keywords/>
  <dc:description/>
  <cp:lastModifiedBy>chalmek</cp:lastModifiedBy>
  <dcterms:created xsi:type="dcterms:W3CDTF">2011-06-14T16:20:18Z</dcterms:created>
  <dcterms:modified xsi:type="dcterms:W3CDTF">2011-06-14T16:21:09Z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-2043642220</vt:i4>
  </property>
  <property fmtid="{D5CDD505-2E9C-101B-9397-08002B2CF9AE}" pid="4" name="_NewReviewCyc">
    <vt:lpwstr/>
  </property>
  <property fmtid="{D5CDD505-2E9C-101B-9397-08002B2CF9AE}" pid="5" name="_EmailSubje">
    <vt:lpwstr>February 2012 Service Change Ordinance</vt:lpwstr>
  </property>
  <property fmtid="{D5CDD505-2E9C-101B-9397-08002B2CF9AE}" pid="6" name="_AuthorEma">
    <vt:lpwstr>Katie.Chalmers@kingcounty.gov</vt:lpwstr>
  </property>
  <property fmtid="{D5CDD505-2E9C-101B-9397-08002B2CF9AE}" pid="7" name="_AuthorEmailDisplayNa">
    <vt:lpwstr>Chalmers, Katie</vt:lpwstr>
  </property>
</Properties>
</file>