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Attachment C" sheetId="1" r:id="rId1"/>
  </sheets>
  <externalReferences>
    <externalReference r:id="rId4"/>
  </externalReferences>
  <definedNames>
    <definedName name="drop_down">'[1]Replacement Analysis'!$B$8:$B$27</definedName>
    <definedName name="Form3BB" hidden="1">{"cxtransfer",#N/A,FALSE,"ReorgRevisted"}</definedName>
    <definedName name="_xlnm.Print_Area" localSheetId="0">'Attachment C'!$A$3:$H$69</definedName>
    <definedName name="Qry01_02_03Exp">#REF!</definedName>
    <definedName name="RefFundExp">#REF!</definedName>
    <definedName name="RefFundRev">#REF!</definedName>
    <definedName name="wrn.CX." hidden="1">{"cxtransfer",#N/A,FALSE,"ReorgRevisted"}</definedName>
    <definedName name="wrn.NonWholeReport." hidden="1">{"NonWhole",#N/A,FALSE,"ReorgRevisted"}</definedName>
    <definedName name="wrn.RprtDis." hidden="1">{"Dis",#N/A,FALSE,"ReorgRevisted"}</definedName>
    <definedName name="wrn.WholeReport." hidden="1">{"Whole",#N/A,FALSE,"ReorgRevisted"}</definedName>
  </definedNames>
  <calcPr fullCalcOnLoad="1"/>
</workbook>
</file>

<file path=xl/comments1.xml><?xml version="1.0" encoding="utf-8"?>
<comments xmlns="http://schemas.openxmlformats.org/spreadsheetml/2006/main">
  <authors>
    <author>Bradshaw</author>
    <author>Aaron Rubardt</author>
  </authors>
  <commentList>
    <comment ref="B39" authorId="0">
      <text>
        <r>
          <rPr>
            <b/>
            <sz val="8"/>
            <rFont val="Tahoma"/>
            <family val="0"/>
          </rPr>
          <t>Bradshaw:</t>
        </r>
        <r>
          <rPr>
            <sz val="8"/>
            <rFont val="Tahoma"/>
            <family val="0"/>
          </rPr>
          <t xml:space="preserve">
preliminary</t>
        </r>
      </text>
    </comment>
    <comment ref="B42" authorId="0">
      <text>
        <r>
          <rPr>
            <b/>
            <sz val="8"/>
            <rFont val="Tahoma"/>
            <family val="0"/>
          </rPr>
          <t>Bradshaw:</t>
        </r>
        <r>
          <rPr>
            <sz val="8"/>
            <rFont val="Tahoma"/>
            <family val="0"/>
          </rPr>
          <t xml:space="preserve">
how much spent for facilities????? - Redmond only</t>
        </r>
      </text>
    </comment>
    <comment ref="C23" authorId="1">
      <text>
        <r>
          <rPr>
            <sz val="8"/>
            <rFont val="Tahoma"/>
            <family val="2"/>
          </rPr>
          <t>Includes $25,000 specifically for Levy Planning</t>
        </r>
        <r>
          <rPr>
            <sz val="8"/>
            <rFont val="Tahoma"/>
            <family val="0"/>
          </rPr>
          <t xml:space="preserve">
</t>
        </r>
      </text>
    </comment>
    <comment ref="F20" authorId="0">
      <text>
        <r>
          <rPr>
            <b/>
            <sz val="8"/>
            <rFont val="Tahoma"/>
            <family val="0"/>
          </rPr>
          <t>Bradshaw:</t>
        </r>
        <r>
          <rPr>
            <sz val="8"/>
            <rFont val="Tahoma"/>
            <family val="0"/>
          </rPr>
          <t xml:space="preserve">
Includes $3,005,077 Retirement Liability
</t>
        </r>
      </text>
    </comment>
    <comment ref="G20" authorId="0">
      <text>
        <r>
          <rPr>
            <b/>
            <sz val="8"/>
            <rFont val="Tahoma"/>
            <family val="0"/>
          </rPr>
          <t>Bradshaw:</t>
        </r>
        <r>
          <rPr>
            <sz val="8"/>
            <rFont val="Tahoma"/>
            <family val="0"/>
          </rPr>
          <t xml:space="preserve">
Includes 564,236 retirement liability</t>
        </r>
      </text>
    </comment>
    <comment ref="F14" authorId="0">
      <text>
        <r>
          <rPr>
            <b/>
            <sz val="8"/>
            <rFont val="Tahoma"/>
            <family val="0"/>
          </rPr>
          <t>Bradshaw:</t>
        </r>
        <r>
          <rPr>
            <sz val="8"/>
            <rFont val="Tahoma"/>
            <family val="0"/>
          </rPr>
          <t xml:space="preserve">
increase in interest income due to higher fund balance</t>
        </r>
      </text>
    </comment>
    <comment ref="G14" authorId="0">
      <text>
        <r>
          <rPr>
            <b/>
            <sz val="8"/>
            <rFont val="Tahoma"/>
            <family val="0"/>
          </rPr>
          <t>Bradshaw:</t>
        </r>
        <r>
          <rPr>
            <sz val="8"/>
            <rFont val="Tahoma"/>
            <family val="0"/>
          </rPr>
          <t xml:space="preserve">
increase in interest income due to higher fund balance</t>
        </r>
      </text>
    </comment>
  </commentList>
</comments>
</file>

<file path=xl/sharedStrings.xml><?xml version="1.0" encoding="utf-8"?>
<sst xmlns="http://schemas.openxmlformats.org/spreadsheetml/2006/main" count="66" uniqueCount="66">
  <si>
    <t>GAAP Adjustment &amp; Journal Entry Error</t>
  </si>
  <si>
    <t xml:space="preserve">   Advanced Life Support Services</t>
  </si>
  <si>
    <r>
      <t xml:space="preserve">     2009 Actual </t>
    </r>
    <r>
      <rPr>
        <b/>
        <vertAlign val="superscript"/>
        <sz val="10"/>
        <rFont val="Arial"/>
        <family val="2"/>
      </rPr>
      <t>1</t>
    </r>
  </si>
  <si>
    <t xml:space="preserve">   Estimated Underspending of Reserves</t>
  </si>
  <si>
    <r>
      <t>2</t>
    </r>
    <r>
      <rPr>
        <sz val="10"/>
        <rFont val="Arial"/>
        <family val="0"/>
      </rPr>
      <t xml:space="preserve"> 2011-2013 are based on September OEFA Forecast</t>
    </r>
  </si>
  <si>
    <t>f) Risk Abatement designation can be assessed for costs exceeding $100,000 or 5% of ALS agency allocation or $25,000 for under/uninsured motorists; cost sharing includes agencies covering costs up to 2% of their ALS allocation or up to $25,000 for under/uninsured motorists; Other than motorists claims, use limited to loss related to court order, settlement related to arbitration or lawsuit, state and federal regulations; agencies requesting use must prepare and present plan to EMSAC Financial Subcommittee to avoid similar cost/risk in future; agencies should consider use of program balances prior to requesting funds.  Only expenses outside of ALS allocation and not refunded by outside parties are eligible.</t>
  </si>
  <si>
    <t xml:space="preserve">   Basic Life Support Services</t>
  </si>
  <si>
    <t xml:space="preserve">   Regional Services</t>
  </si>
  <si>
    <t xml:space="preserve">   Strategic Initiatives</t>
  </si>
  <si>
    <t xml:space="preserve">   King County  Auditor's Office</t>
  </si>
  <si>
    <t>2010 Adopted</t>
  </si>
  <si>
    <t>Beginning Fund Balance</t>
  </si>
  <si>
    <t>Revenues</t>
  </si>
  <si>
    <t xml:space="preserve">   Property Taxes</t>
  </si>
  <si>
    <t xml:space="preserve">   Charges for Services</t>
  </si>
  <si>
    <t xml:space="preserve">   Interest Earnings/Miscellaneous Revenue</t>
  </si>
  <si>
    <t xml:space="preserve">   Other Financing Sources</t>
  </si>
  <si>
    <t xml:space="preserve">   Transfer from Current Expense Subfund</t>
  </si>
  <si>
    <t>Total Revenues</t>
  </si>
  <si>
    <t>Expenditures</t>
  </si>
  <si>
    <t>Total Expenditures</t>
  </si>
  <si>
    <t>Estimated Underexpenditures</t>
  </si>
  <si>
    <t>Other Fund Transactions</t>
  </si>
  <si>
    <t>Ending Fund Balance</t>
  </si>
  <si>
    <t>Reserves &amp; Designations</t>
  </si>
  <si>
    <t>Total Reserves &amp; Designations</t>
  </si>
  <si>
    <t>Ending Undesignated Fund Balance</t>
  </si>
  <si>
    <t>Financial Plan Notes:</t>
  </si>
  <si>
    <r>
      <t>1</t>
    </r>
    <r>
      <rPr>
        <sz val="10"/>
        <rFont val="Arial"/>
        <family val="0"/>
      </rPr>
      <t xml:space="preserve"> 2009 Actuals are from the 2009 CAFR or 14th Month ARMS/IBIS.</t>
    </r>
  </si>
  <si>
    <t>Taxes in FP (not in budget)</t>
  </si>
  <si>
    <t>Set aside for New Unit</t>
  </si>
  <si>
    <t>Assume Disaster Response not used</t>
  </si>
  <si>
    <t xml:space="preserve">   Encumbrances</t>
  </si>
  <si>
    <t xml:space="preserve">   Provider/Program Balances</t>
  </si>
  <si>
    <t xml:space="preserve">   ALS Provider Loans</t>
  </si>
  <si>
    <t xml:space="preserve">   KCM1 Equipment Replacement</t>
  </si>
  <si>
    <t xml:space="preserve">   Designations from 2002-2007 Levy</t>
  </si>
  <si>
    <t xml:space="preserve">   Millage Reduction</t>
  </si>
  <si>
    <r>
      <t>2010 Estimated</t>
    </r>
    <r>
      <rPr>
        <b/>
        <vertAlign val="superscript"/>
        <sz val="10"/>
        <rFont val="Arial"/>
        <family val="2"/>
      </rPr>
      <t xml:space="preserve"> </t>
    </r>
  </si>
  <si>
    <r>
      <t>2011 Proposed</t>
    </r>
    <r>
      <rPr>
        <b/>
        <vertAlign val="superscript"/>
        <sz val="10"/>
        <rFont val="Arial"/>
        <family val="2"/>
      </rPr>
      <t>2</t>
    </r>
  </si>
  <si>
    <r>
      <t xml:space="preserve">2012 Projected </t>
    </r>
    <r>
      <rPr>
        <b/>
        <vertAlign val="superscript"/>
        <sz val="10"/>
        <rFont val="Arial"/>
        <family val="2"/>
      </rPr>
      <t>2</t>
    </r>
  </si>
  <si>
    <r>
      <t xml:space="preserve">2013 Projected </t>
    </r>
    <r>
      <rPr>
        <b/>
        <vertAlign val="superscript"/>
        <sz val="10"/>
        <rFont val="Arial"/>
        <family val="2"/>
      </rPr>
      <t>2</t>
    </r>
  </si>
  <si>
    <t>Reconcile to CAFR</t>
  </si>
  <si>
    <t>SEPT OEFA (10/1/10)</t>
  </si>
  <si>
    <t xml:space="preserve">   Grants</t>
  </si>
  <si>
    <t xml:space="preserve">   Use of Program Balances &amp; Reserves</t>
  </si>
  <si>
    <r>
      <t>Restricted Contingencies</t>
    </r>
    <r>
      <rPr>
        <vertAlign val="superscript"/>
        <sz val="12"/>
        <rFont val="Arial Narrow"/>
        <family val="2"/>
      </rPr>
      <t>3</t>
    </r>
  </si>
  <si>
    <r>
      <t xml:space="preserve">Target Fund Balance </t>
    </r>
    <r>
      <rPr>
        <vertAlign val="superscript"/>
        <sz val="10"/>
        <rFont val="Arial"/>
        <family val="2"/>
      </rPr>
      <t>4</t>
    </r>
  </si>
  <si>
    <r>
      <t>4</t>
    </r>
    <r>
      <rPr>
        <sz val="10"/>
        <rFont val="Arial"/>
        <family val="0"/>
      </rPr>
      <t xml:space="preserve"> Target fund balance is based on 6% of current revenue</t>
    </r>
  </si>
  <si>
    <r>
      <t>3</t>
    </r>
    <r>
      <rPr>
        <sz val="10"/>
        <rFont val="Arial"/>
        <family val="0"/>
      </rPr>
      <t xml:space="preserve"> 2011 - 2013 Disaster Relief Contingency only</t>
    </r>
  </si>
  <si>
    <t xml:space="preserve">   Reserves for Unanticipated Inflation a) b)</t>
  </si>
  <si>
    <t xml:space="preserve">   Salary Reserves c)</t>
  </si>
  <si>
    <t xml:space="preserve">   Operations/Dispatch d)</t>
  </si>
  <si>
    <t xml:space="preserve">   Equipment/Capital e)</t>
  </si>
  <si>
    <t xml:space="preserve">   Outstanding ALS Retirement Liability g)</t>
  </si>
  <si>
    <t xml:space="preserve">   Risk Abatement  f)</t>
  </si>
  <si>
    <t>Emergency Medical Services/Public Health 1190</t>
  </si>
  <si>
    <t>Attachment C Emergency Medical Services Financial Plan</t>
  </si>
  <si>
    <t>Total Other Fund Transactions</t>
  </si>
  <si>
    <t>b) Pharmaceutical/medical equipment reserve can be used if medical equipment costs significantly exceed inflator; agencies must  evaluate whether cost can be accommodated in equipment reserve; call volume reserve can be used to compensate ALS agencies for temporary incidents.</t>
  </si>
  <si>
    <t>c) Salary reserves can be used to cover 2% minimum COLA for ALS &amp; RSS in 2011 only; excess backfill for PTO above the 2164 hours per year per unit; or paramedic students more than one above cumulative amount in allocation.</t>
  </si>
  <si>
    <t>d) Available to ALS providers to cover actual dispatch costs above allocation.</t>
  </si>
  <si>
    <t>e) Vehicle/Chassis designation can be assessed when costs at least 10% above amount in equipment allocation; facility designation can be assessed for significant improvements costing above $100,000 and determined essential by the EMSAC Financial Subcommittee and EMS Advisory Committee.</t>
  </si>
  <si>
    <t>a) Includes reserves for diesel cost stabilization, pharmaceuticals/medical equipment, and call volume/utilization.</t>
  </si>
  <si>
    <t>All use of footnoted designations and reserves require review and approval of EMSAC Financial Subcommittee &amp; EMSAC and appropriation authority.</t>
  </si>
  <si>
    <t>g) Covers expenses related to PERS to LEOFF conversion, excess payments to DRS and LEOFF 1 medical for retired employees.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</si>
</sst>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&quot;$&quot;* #,##0_);[Red]&quot;$&quot;* \(#,##0\);&quot;$&quot;* "/>
    <numFmt numFmtId="167" formatCode="&quot;$&quot;* #,##0_);[Red]&quot;$&quot;* \(#,##0\);&quot;$&quot;* \-0\-_)"/>
    <numFmt numFmtId="168" formatCode="#,##0_);\(#,##0\);\-0\-_)"/>
    <numFmt numFmtId="169" formatCode="#,##0.000000000"/>
    <numFmt numFmtId="170" formatCode="_(* #,##0.0_);_(* \(#,##0.0\);_(* &quot;-&quot;??_);_(@_)"/>
  </numFmts>
  <fonts count="39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0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Arial MT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20"/>
      <name val="Arial"/>
      <family val="2"/>
    </font>
    <font>
      <b/>
      <sz val="12"/>
      <name val="Arial"/>
      <family val="2"/>
    </font>
    <font>
      <b/>
      <vertAlign val="superscript"/>
      <sz val="10"/>
      <name val="Arial"/>
      <family val="2"/>
    </font>
    <font>
      <b/>
      <sz val="12"/>
      <name val="Arial Narrow"/>
      <family val="2"/>
    </font>
    <font>
      <sz val="12"/>
      <name val="Arial Narrow"/>
      <family val="2"/>
    </font>
    <font>
      <vertAlign val="superscript"/>
      <sz val="10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sz val="8"/>
      <name val="Century Gothic"/>
      <family val="2"/>
    </font>
    <font>
      <sz val="10"/>
      <name val="Arial Narrow"/>
      <family val="2"/>
    </font>
    <font>
      <sz val="10"/>
      <name val="Calibri"/>
      <family val="2"/>
    </font>
    <font>
      <i/>
      <sz val="10"/>
      <name val="Arial"/>
      <family val="2"/>
    </font>
    <font>
      <b/>
      <i/>
      <sz val="10"/>
      <name val="Arial"/>
      <family val="2"/>
    </font>
    <font>
      <vertAlign val="superscript"/>
      <sz val="12"/>
      <name val="Arial Narrow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6"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37" fontId="32" fillId="0" borderId="0">
      <alignment/>
      <protection/>
    </xf>
    <xf numFmtId="166" fontId="32" fillId="0" borderId="0">
      <alignment/>
      <protection locked="0"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3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167" fontId="1" fillId="0" borderId="3" applyFont="0" applyFill="0" applyProtection="0">
      <alignment/>
    </xf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7" applyNumberFormat="0" applyFill="0" applyAlignment="0" applyProtection="0"/>
    <xf numFmtId="0" fontId="17" fillId="22" borderId="0" applyNumberFormat="0" applyBorder="0" applyAlignment="0" applyProtection="0"/>
    <xf numFmtId="0" fontId="33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0" fillId="23" borderId="8" applyNumberFormat="0" applyFont="0" applyAlignment="0" applyProtection="0"/>
    <xf numFmtId="0" fontId="19" fillId="20" borderId="9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3" fillId="0" borderId="0" applyFont="0" applyFill="0" applyBorder="0" applyAlignment="0" applyProtection="0"/>
    <xf numFmtId="168" fontId="1" fillId="0" borderId="10" applyFont="0" applyFill="0" applyProtection="0">
      <alignment/>
    </xf>
    <xf numFmtId="0" fontId="20" fillId="0" borderId="0" applyNumberFormat="0" applyFill="0" applyBorder="0" applyAlignment="0" applyProtection="0"/>
    <xf numFmtId="0" fontId="21" fillId="0" borderId="11" applyNumberFormat="0" applyFill="0" applyAlignment="0" applyProtection="0"/>
    <xf numFmtId="0" fontId="22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23" fillId="0" borderId="0" xfId="0" applyFont="1" applyAlignment="1">
      <alignment/>
    </xf>
    <xf numFmtId="0" fontId="0" fillId="0" borderId="0" xfId="0" applyNumberFormat="1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3" fillId="0" borderId="14" xfId="0" applyFont="1" applyBorder="1" applyAlignment="1">
      <alignment/>
    </xf>
    <xf numFmtId="0" fontId="0" fillId="0" borderId="14" xfId="0" applyBorder="1" applyAlignment="1">
      <alignment/>
    </xf>
    <xf numFmtId="164" fontId="0" fillId="0" borderId="15" xfId="44" applyNumberFormat="1" applyBorder="1" applyAlignment="1">
      <alignment/>
    </xf>
    <xf numFmtId="0" fontId="23" fillId="0" borderId="13" xfId="0" applyFont="1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0" fontId="29" fillId="0" borderId="0" xfId="0" applyFont="1" applyAlignment="1">
      <alignment/>
    </xf>
    <xf numFmtId="164" fontId="0" fillId="0" borderId="0" xfId="0" applyNumberFormat="1" applyAlignment="1">
      <alignment/>
    </xf>
    <xf numFmtId="38" fontId="28" fillId="0" borderId="14" xfId="65" applyNumberFormat="1" applyFont="1" applyFill="1" applyBorder="1" applyAlignment="1" applyProtection="1">
      <alignment/>
      <protection/>
    </xf>
    <xf numFmtId="38" fontId="28" fillId="0" borderId="14" xfId="65" applyNumberFormat="1" applyFont="1" applyFill="1" applyBorder="1" applyAlignment="1">
      <alignment/>
      <protection/>
    </xf>
    <xf numFmtId="0" fontId="23" fillId="0" borderId="17" xfId="0" applyFont="1" applyBorder="1" applyAlignment="1">
      <alignment/>
    </xf>
    <xf numFmtId="38" fontId="28" fillId="0" borderId="14" xfId="65" applyNumberFormat="1" applyFont="1" applyFill="1" applyBorder="1" applyAlignment="1">
      <alignment horizontal="left" indent="1"/>
      <protection/>
    </xf>
    <xf numFmtId="0" fontId="0" fillId="0" borderId="0" xfId="0" applyAlignment="1" quotePrefix="1">
      <alignment/>
    </xf>
    <xf numFmtId="0" fontId="1" fillId="0" borderId="0" xfId="0" applyFont="1" applyAlignment="1">
      <alignment/>
    </xf>
    <xf numFmtId="0" fontId="23" fillId="0" borderId="16" xfId="0" applyFont="1" applyBorder="1" applyAlignment="1">
      <alignment/>
    </xf>
    <xf numFmtId="37" fontId="0" fillId="0" borderId="18" xfId="46" applyNumberFormat="1" applyFont="1" applyFill="1" applyBorder="1" applyAlignment="1">
      <alignment/>
    </xf>
    <xf numFmtId="37" fontId="0" fillId="0" borderId="18" xfId="0" applyNumberFormat="1" applyFont="1" applyFill="1" applyBorder="1" applyAlignment="1">
      <alignment/>
    </xf>
    <xf numFmtId="0" fontId="0" fillId="0" borderId="0" xfId="0" applyAlignment="1">
      <alignment vertical="top"/>
    </xf>
    <xf numFmtId="0" fontId="1" fillId="0" borderId="0" xfId="0" applyFont="1" applyAlignment="1">
      <alignment vertical="top"/>
    </xf>
    <xf numFmtId="0" fontId="36" fillId="0" borderId="12" xfId="0" applyFont="1" applyBorder="1" applyAlignment="1">
      <alignment/>
    </xf>
    <xf numFmtId="164" fontId="0" fillId="0" borderId="14" xfId="44" applyNumberFormat="1" applyFont="1" applyBorder="1" applyAlignment="1">
      <alignment/>
    </xf>
    <xf numFmtId="164" fontId="0" fillId="0" borderId="0" xfId="0" applyNumberFormat="1" applyFill="1" applyAlignment="1">
      <alignment/>
    </xf>
    <xf numFmtId="164" fontId="0" fillId="0" borderId="0" xfId="44" applyNumberFormat="1" applyFont="1" applyFill="1" applyAlignment="1">
      <alignment/>
    </xf>
    <xf numFmtId="0" fontId="0" fillId="0" borderId="0" xfId="0" applyFill="1" applyAlignment="1">
      <alignment/>
    </xf>
    <xf numFmtId="0" fontId="23" fillId="0" borderId="12" xfId="0" applyFont="1" applyFill="1" applyBorder="1" applyAlignment="1">
      <alignment horizontal="center" wrapText="1"/>
    </xf>
    <xf numFmtId="164" fontId="23" fillId="0" borderId="12" xfId="44" applyNumberFormat="1" applyFont="1" applyFill="1" applyBorder="1" applyAlignment="1">
      <alignment horizontal="center" wrapText="1"/>
    </xf>
    <xf numFmtId="38" fontId="27" fillId="0" borderId="19" xfId="46" applyNumberFormat="1" applyFont="1" applyFill="1" applyBorder="1" applyAlignment="1">
      <alignment/>
    </xf>
    <xf numFmtId="38" fontId="27" fillId="0" borderId="12" xfId="46" applyNumberFormat="1" applyFont="1" applyFill="1" applyBorder="1" applyAlignment="1">
      <alignment/>
    </xf>
    <xf numFmtId="164" fontId="27" fillId="0" borderId="12" xfId="46" applyNumberFormat="1" applyFont="1" applyFill="1" applyBorder="1" applyAlignment="1">
      <alignment/>
    </xf>
    <xf numFmtId="164" fontId="0" fillId="0" borderId="20" xfId="44" applyNumberFormat="1" applyFill="1" applyBorder="1" applyAlignment="1">
      <alignment/>
    </xf>
    <xf numFmtId="164" fontId="0" fillId="0" borderId="21" xfId="44" applyNumberFormat="1" applyFill="1" applyBorder="1" applyAlignment="1">
      <alignment/>
    </xf>
    <xf numFmtId="164" fontId="0" fillId="0" borderId="18" xfId="44" applyNumberFormat="1" applyFill="1" applyBorder="1" applyAlignment="1">
      <alignment/>
    </xf>
    <xf numFmtId="164" fontId="0" fillId="0" borderId="15" xfId="44" applyNumberFormat="1" applyFont="1" applyFill="1" applyBorder="1" applyAlignment="1">
      <alignment/>
    </xf>
    <xf numFmtId="164" fontId="0" fillId="0" borderId="18" xfId="44" applyNumberFormat="1" applyFont="1" applyFill="1" applyBorder="1" applyAlignment="1">
      <alignment/>
    </xf>
    <xf numFmtId="164" fontId="0" fillId="0" borderId="15" xfId="44" applyNumberFormat="1" applyFill="1" applyBorder="1" applyAlignment="1">
      <alignment/>
    </xf>
    <xf numFmtId="164" fontId="23" fillId="0" borderId="22" xfId="44" applyNumberFormat="1" applyFont="1" applyFill="1" applyBorder="1" applyAlignment="1">
      <alignment/>
    </xf>
    <xf numFmtId="164" fontId="23" fillId="0" borderId="23" xfId="44" applyNumberFormat="1" applyFont="1" applyFill="1" applyBorder="1" applyAlignment="1">
      <alignment/>
    </xf>
    <xf numFmtId="37" fontId="0" fillId="0" borderId="15" xfId="46" applyNumberFormat="1" applyFont="1" applyFill="1" applyBorder="1" applyAlignment="1">
      <alignment/>
    </xf>
    <xf numFmtId="164" fontId="0" fillId="0" borderId="18" xfId="44" applyNumberFormat="1" applyFont="1" applyFill="1" applyBorder="1" applyAlignment="1">
      <alignment/>
    </xf>
    <xf numFmtId="37" fontId="0" fillId="0" borderId="15" xfId="66" applyNumberFormat="1" applyFont="1" applyFill="1" applyBorder="1" applyAlignment="1">
      <alignment/>
      <protection/>
    </xf>
    <xf numFmtId="37" fontId="0" fillId="0" borderId="15" xfId="0" applyNumberFormat="1" applyFont="1" applyFill="1" applyBorder="1" applyAlignment="1">
      <alignment/>
    </xf>
    <xf numFmtId="164" fontId="0" fillId="0" borderId="15" xfId="44" applyNumberFormat="1" applyFont="1" applyFill="1" applyBorder="1" applyAlignment="1">
      <alignment/>
    </xf>
    <xf numFmtId="164" fontId="0" fillId="0" borderId="18" xfId="44" applyNumberFormat="1" applyFont="1" applyFill="1" applyBorder="1" applyAlignment="1">
      <alignment/>
    </xf>
    <xf numFmtId="37" fontId="27" fillId="0" borderId="19" xfId="0" applyNumberFormat="1" applyFont="1" applyFill="1" applyBorder="1" applyAlignment="1">
      <alignment/>
    </xf>
    <xf numFmtId="164" fontId="27" fillId="0" borderId="19" xfId="0" applyNumberFormat="1" applyFont="1" applyFill="1" applyBorder="1" applyAlignment="1">
      <alignment/>
    </xf>
    <xf numFmtId="164" fontId="0" fillId="0" borderId="12" xfId="44" applyNumberFormat="1" applyFont="1" applyFill="1" applyBorder="1" applyAlignment="1">
      <alignment/>
    </xf>
    <xf numFmtId="164" fontId="0" fillId="0" borderId="19" xfId="44" applyNumberFormat="1" applyFill="1" applyBorder="1" applyAlignment="1">
      <alignment/>
    </xf>
    <xf numFmtId="164" fontId="0" fillId="0" borderId="12" xfId="44" applyNumberFormat="1" applyFill="1" applyBorder="1" applyAlignment="1">
      <alignment/>
    </xf>
    <xf numFmtId="164" fontId="0" fillId="0" borderId="22" xfId="44" applyNumberFormat="1" applyFont="1" applyFill="1" applyBorder="1" applyAlignment="1">
      <alignment/>
    </xf>
    <xf numFmtId="164" fontId="0" fillId="0" borderId="23" xfId="44" applyNumberFormat="1" applyFont="1" applyFill="1" applyBorder="1" applyAlignment="1">
      <alignment/>
    </xf>
    <xf numFmtId="164" fontId="23" fillId="0" borderId="12" xfId="44" applyNumberFormat="1" applyFont="1" applyFill="1" applyBorder="1" applyAlignment="1">
      <alignment/>
    </xf>
    <xf numFmtId="164" fontId="23" fillId="0" borderId="19" xfId="44" applyNumberFormat="1" applyFont="1" applyFill="1" applyBorder="1" applyAlignment="1">
      <alignment/>
    </xf>
    <xf numFmtId="37" fontId="0" fillId="0" borderId="15" xfId="65" applyNumberFormat="1" applyFont="1" applyFill="1" applyBorder="1" applyAlignment="1">
      <alignment/>
      <protection/>
    </xf>
    <xf numFmtId="164" fontId="0" fillId="0" borderId="15" xfId="44" applyNumberFormat="1" applyFont="1" applyFill="1" applyBorder="1" applyAlignment="1">
      <alignment/>
    </xf>
    <xf numFmtId="164" fontId="0" fillId="0" borderId="22" xfId="44" applyNumberFormat="1" applyFont="1" applyFill="1" applyBorder="1" applyAlignment="1">
      <alignment/>
    </xf>
    <xf numFmtId="164" fontId="0" fillId="0" borderId="23" xfId="44" applyNumberFormat="1" applyFont="1" applyFill="1" applyBorder="1" applyAlignment="1">
      <alignment/>
    </xf>
    <xf numFmtId="165" fontId="23" fillId="0" borderId="12" xfId="48" applyNumberFormat="1" applyFont="1" applyFill="1" applyBorder="1" applyAlignment="1">
      <alignment/>
    </xf>
    <xf numFmtId="165" fontId="23" fillId="0" borderId="19" xfId="48" applyNumberFormat="1" applyFont="1" applyFill="1" applyBorder="1" applyAlignment="1">
      <alignment/>
    </xf>
    <xf numFmtId="0" fontId="0" fillId="0" borderId="21" xfId="0" applyFill="1" applyBorder="1" applyAlignment="1">
      <alignment/>
    </xf>
    <xf numFmtId="0" fontId="0" fillId="0" borderId="0" xfId="0" applyFill="1" applyBorder="1" applyAlignment="1">
      <alignment/>
    </xf>
    <xf numFmtId="164" fontId="0" fillId="0" borderId="0" xfId="44" applyNumberFormat="1" applyFont="1" applyFill="1" applyBorder="1" applyAlignment="1">
      <alignment/>
    </xf>
    <xf numFmtId="0" fontId="0" fillId="0" borderId="18" xfId="0" applyFill="1" applyBorder="1" applyAlignment="1">
      <alignment/>
    </xf>
    <xf numFmtId="3" fontId="0" fillId="0" borderId="12" xfId="44" applyNumberFormat="1" applyFill="1" applyBorder="1" applyAlignment="1">
      <alignment/>
    </xf>
    <xf numFmtId="3" fontId="0" fillId="0" borderId="19" xfId="44" applyNumberFormat="1" applyFill="1" applyBorder="1" applyAlignment="1">
      <alignment/>
    </xf>
    <xf numFmtId="0" fontId="29" fillId="0" borderId="0" xfId="0" applyFont="1" applyFill="1" applyAlignment="1">
      <alignment/>
    </xf>
    <xf numFmtId="0" fontId="35" fillId="0" borderId="0" xfId="0" applyFont="1" applyFill="1" applyAlignment="1">
      <alignment horizontal="right"/>
    </xf>
    <xf numFmtId="37" fontId="27" fillId="0" borderId="12" xfId="0" applyNumberFormat="1" applyFont="1" applyFill="1" applyBorder="1" applyAlignment="1">
      <alignment/>
    </xf>
    <xf numFmtId="165" fontId="0" fillId="0" borderId="0" xfId="0" applyNumberFormat="1" applyAlignment="1">
      <alignment/>
    </xf>
    <xf numFmtId="164" fontId="0" fillId="0" borderId="0" xfId="0" applyNumberFormat="1" applyFill="1" applyAlignment="1" quotePrefix="1">
      <alignment horizontal="right"/>
    </xf>
    <xf numFmtId="0" fontId="35" fillId="0" borderId="0" xfId="0" applyFont="1" applyAlignment="1">
      <alignment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 quotePrefix="1">
      <alignment horizontal="left" vertical="top" wrapText="1"/>
    </xf>
    <xf numFmtId="0" fontId="35" fillId="0" borderId="0" xfId="0" applyFont="1" applyAlignment="1">
      <alignment horizontal="left" vertical="top" wrapText="1"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left"/>
    </xf>
    <xf numFmtId="0" fontId="23" fillId="0" borderId="0" xfId="0" applyFont="1" applyFill="1" applyAlignment="1">
      <alignment horizontal="center"/>
    </xf>
  </cellXfs>
  <cellStyles count="76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0" xfId="15"/>
    <cellStyle name="0_SRF-RE06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40% - Accent1" xfId="23"/>
    <cellStyle name="40% - Accent2" xfId="24"/>
    <cellStyle name="40% - Accent3" xfId="25"/>
    <cellStyle name="40% - Accent4" xfId="26"/>
    <cellStyle name="40% - Accent5" xfId="27"/>
    <cellStyle name="40% - Accent6" xfId="28"/>
    <cellStyle name="60% - Accent1" xfId="29"/>
    <cellStyle name="60% - Accent2" xfId="30"/>
    <cellStyle name="60% - Accent3" xfId="31"/>
    <cellStyle name="60% - Accent4" xfId="32"/>
    <cellStyle name="60% - Accent5" xfId="33"/>
    <cellStyle name="60% - Accent6" xfId="34"/>
    <cellStyle name="Accent1" xfId="35"/>
    <cellStyle name="Accent2" xfId="36"/>
    <cellStyle name="Accent3" xfId="37"/>
    <cellStyle name="Accent4" xfId="38"/>
    <cellStyle name="Accent5" xfId="39"/>
    <cellStyle name="Accent6" xfId="40"/>
    <cellStyle name="Bad" xfId="41"/>
    <cellStyle name="Calculation" xfId="42"/>
    <cellStyle name="Check Cell" xfId="43"/>
    <cellStyle name="Comma" xfId="44"/>
    <cellStyle name="Comma [0]" xfId="45"/>
    <cellStyle name="Comma 2" xfId="46"/>
    <cellStyle name="Comma 3" xfId="47"/>
    <cellStyle name="Currency" xfId="48"/>
    <cellStyle name="Currency [0]" xfId="49"/>
    <cellStyle name="Currency 2" xfId="50"/>
    <cellStyle name="Explanatory Text" xfId="51"/>
    <cellStyle name="Followed Hyperlink" xfId="52"/>
    <cellStyle name="Good" xfId="53"/>
    <cellStyle name="Grand-Total" xfId="54"/>
    <cellStyle name="Heading 1" xfId="55"/>
    <cellStyle name="Heading 2" xfId="56"/>
    <cellStyle name="Heading 3" xfId="57"/>
    <cellStyle name="Heading 4" xfId="58"/>
    <cellStyle name="Hyperlink" xfId="59"/>
    <cellStyle name="Input" xfId="60"/>
    <cellStyle name="Linked Cell" xfId="61"/>
    <cellStyle name="Neutral" xfId="62"/>
    <cellStyle name="Normal 2" xfId="63"/>
    <cellStyle name="Normal 3" xfId="64"/>
    <cellStyle name="Normal_Detail" xfId="65"/>
    <cellStyle name="Normal_Sheet1" xfId="66"/>
    <cellStyle name="Note" xfId="67"/>
    <cellStyle name="Output" xfId="68"/>
    <cellStyle name="Percent" xfId="69"/>
    <cellStyle name="Percent 2" xfId="70"/>
    <cellStyle name="Percent 3" xfId="71"/>
    <cellStyle name="Sub-total" xfId="72"/>
    <cellStyle name="Title" xfId="73"/>
    <cellStyle name="Total" xfId="74"/>
    <cellStyle name="Warning Text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gonzacr\Local%20Settings\Temporary%20Internet%20Files\OLK65\Copy%20of%20Countywide_Equipment_Replacement_Templates%20BA%20Example%20(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ventory"/>
      <sheetName val="Replacement Plan"/>
      <sheetName val="Replacement Analysis"/>
      <sheetName val="Financial Summary Shee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L69"/>
  <sheetViews>
    <sheetView tabSelected="1" view="pageLayout" workbookViewId="0" topLeftCell="A1">
      <selection activeCell="A2" sqref="A2"/>
    </sheetView>
  </sheetViews>
  <sheetFormatPr defaultColWidth="9.140625" defaultRowHeight="12.75"/>
  <cols>
    <col min="1" max="1" width="38.57421875" style="0" customWidth="1"/>
    <col min="2" max="2" width="12.57421875" style="28" customWidth="1"/>
    <col min="3" max="3" width="13.57421875" style="28" customWidth="1"/>
    <col min="4" max="4" width="13.57421875" style="27" customWidth="1"/>
    <col min="5" max="5" width="13.57421875" style="28" customWidth="1"/>
    <col min="6" max="6" width="13.00390625" style="28" customWidth="1"/>
    <col min="7" max="7" width="12.57421875" style="28" customWidth="1"/>
    <col min="8" max="8" width="4.421875" style="0" customWidth="1"/>
    <col min="9" max="9" width="11.8515625" style="0" customWidth="1"/>
    <col min="10" max="10" width="24.8515625" style="0" customWidth="1"/>
    <col min="15" max="15" width="32.8515625" style="0" customWidth="1"/>
  </cols>
  <sheetData>
    <row r="1" spans="2:10" ht="12.75">
      <c r="B1" s="26"/>
      <c r="C1" s="26"/>
      <c r="E1" s="26"/>
      <c r="F1" s="26"/>
      <c r="G1" s="73"/>
      <c r="J1" s="1"/>
    </row>
    <row r="2" spans="1:10" ht="12.75">
      <c r="A2" s="1"/>
      <c r="G2" s="70"/>
      <c r="J2" s="2"/>
    </row>
    <row r="3" spans="1:7" ht="26.25">
      <c r="A3" s="78"/>
      <c r="B3" s="78"/>
      <c r="C3" s="78"/>
      <c r="D3" s="78"/>
      <c r="E3" s="78"/>
      <c r="F3" s="78"/>
      <c r="G3" s="78"/>
    </row>
    <row r="4" spans="1:7" ht="15.75">
      <c r="A4" s="79" t="s">
        <v>57</v>
      </c>
      <c r="B4" s="79"/>
      <c r="C4" s="79"/>
      <c r="D4" s="79"/>
      <c r="E4" s="79"/>
      <c r="F4" s="79"/>
      <c r="G4" s="79"/>
    </row>
    <row r="5" spans="1:9" ht="12.75">
      <c r="A5" s="80"/>
      <c r="B5" s="80"/>
      <c r="C5" s="80"/>
      <c r="D5" s="80"/>
      <c r="E5" s="80"/>
      <c r="F5" s="80"/>
      <c r="G5" s="80"/>
      <c r="H5" s="1"/>
      <c r="I5" s="1"/>
    </row>
    <row r="6" spans="1:12" ht="12.75">
      <c r="A6" s="80" t="s">
        <v>56</v>
      </c>
      <c r="B6" s="80"/>
      <c r="C6" s="80"/>
      <c r="D6" s="80"/>
      <c r="E6" s="80"/>
      <c r="F6" s="80"/>
      <c r="G6" s="80"/>
      <c r="H6" s="1"/>
      <c r="I6" s="1"/>
      <c r="J6" s="1"/>
      <c r="K6" s="1"/>
      <c r="L6" s="1"/>
    </row>
    <row r="7" ht="5.25" customHeight="1"/>
    <row r="8" spans="1:7" ht="42.75">
      <c r="A8" s="24" t="s">
        <v>43</v>
      </c>
      <c r="B8" s="29" t="s">
        <v>2</v>
      </c>
      <c r="C8" s="29" t="s">
        <v>10</v>
      </c>
      <c r="D8" s="30" t="s">
        <v>38</v>
      </c>
      <c r="E8" s="29" t="s">
        <v>39</v>
      </c>
      <c r="F8" s="29" t="s">
        <v>40</v>
      </c>
      <c r="G8" s="29" t="s">
        <v>41</v>
      </c>
    </row>
    <row r="9" spans="1:7" ht="15.75">
      <c r="A9" s="9" t="s">
        <v>11</v>
      </c>
      <c r="B9" s="31">
        <v>19690000</v>
      </c>
      <c r="C9" s="32">
        <v>25929424</v>
      </c>
      <c r="D9" s="33">
        <f>B36</f>
        <v>29988811</v>
      </c>
      <c r="E9" s="31">
        <f>D36</f>
        <v>34290176.312506884</v>
      </c>
      <c r="F9" s="31">
        <f>E36</f>
        <v>28901639.312506884</v>
      </c>
      <c r="G9" s="31">
        <f>F36</f>
        <v>21322139.312506884</v>
      </c>
    </row>
    <row r="10" spans="1:7" ht="12.75" customHeight="1">
      <c r="A10" s="5" t="s">
        <v>12</v>
      </c>
      <c r="B10" s="34"/>
      <c r="C10" s="35"/>
      <c r="D10" s="34"/>
      <c r="E10" s="34"/>
      <c r="F10" s="34"/>
      <c r="G10" s="36"/>
    </row>
    <row r="11" spans="1:7" ht="13.5" customHeight="1">
      <c r="A11" s="13" t="s">
        <v>13</v>
      </c>
      <c r="B11" s="37">
        <v>67256696</v>
      </c>
      <c r="C11" s="38">
        <v>62985901</v>
      </c>
      <c r="D11" s="37">
        <v>64831299</v>
      </c>
      <c r="E11" s="37">
        <v>61230215</v>
      </c>
      <c r="F11" s="37">
        <v>58858879</v>
      </c>
      <c r="G11" s="38">
        <v>61254732</v>
      </c>
    </row>
    <row r="12" spans="1:7" ht="13.5" customHeight="1">
      <c r="A12" s="13" t="s">
        <v>44</v>
      </c>
      <c r="B12" s="37">
        <v>4986</v>
      </c>
      <c r="C12" s="38">
        <v>0</v>
      </c>
      <c r="D12" s="37">
        <v>1650</v>
      </c>
      <c r="E12" s="37">
        <v>1650</v>
      </c>
      <c r="F12" s="37">
        <v>1650</v>
      </c>
      <c r="G12" s="38">
        <v>1650</v>
      </c>
    </row>
    <row r="13" spans="1:7" ht="13.5" customHeight="1">
      <c r="A13" s="13" t="s">
        <v>14</v>
      </c>
      <c r="B13" s="37">
        <v>181397</v>
      </c>
      <c r="C13" s="38">
        <v>196690</v>
      </c>
      <c r="D13" s="37">
        <v>195040</v>
      </c>
      <c r="E13" s="37">
        <v>190000</v>
      </c>
      <c r="F13" s="37">
        <v>190000</v>
      </c>
      <c r="G13" s="38">
        <v>190000</v>
      </c>
    </row>
    <row r="14" spans="1:9" ht="13.5" customHeight="1">
      <c r="A14" s="14" t="s">
        <v>15</v>
      </c>
      <c r="B14" s="37">
        <v>723852</v>
      </c>
      <c r="C14" s="38">
        <v>413200</v>
      </c>
      <c r="D14" s="37">
        <v>413200</v>
      </c>
      <c r="E14" s="37">
        <v>438200</v>
      </c>
      <c r="F14" s="37">
        <v>532200</v>
      </c>
      <c r="G14" s="38">
        <v>606200</v>
      </c>
      <c r="I14" s="74"/>
    </row>
    <row r="15" spans="1:7" ht="13.5" customHeight="1">
      <c r="A15" s="13" t="s">
        <v>16</v>
      </c>
      <c r="B15" s="37">
        <v>35654</v>
      </c>
      <c r="C15" s="38">
        <v>3210</v>
      </c>
      <c r="D15" s="37">
        <v>3210</v>
      </c>
      <c r="E15" s="37">
        <v>54000</v>
      </c>
      <c r="F15" s="37">
        <v>54000</v>
      </c>
      <c r="G15" s="37">
        <v>54000</v>
      </c>
    </row>
    <row r="16" spans="1:7" ht="13.5" customHeight="1">
      <c r="A16" s="13" t="s">
        <v>17</v>
      </c>
      <c r="B16" s="39"/>
      <c r="C16" s="36">
        <v>0</v>
      </c>
      <c r="D16" s="39">
        <v>0</v>
      </c>
      <c r="E16" s="39">
        <v>0</v>
      </c>
      <c r="F16" s="39">
        <v>0</v>
      </c>
      <c r="G16" s="36">
        <v>0</v>
      </c>
    </row>
    <row r="17" spans="1:7" ht="6" customHeight="1">
      <c r="A17" s="7"/>
      <c r="B17" s="39"/>
      <c r="C17" s="36"/>
      <c r="D17" s="39"/>
      <c r="E17" s="39"/>
      <c r="F17" s="39"/>
      <c r="G17" s="36"/>
    </row>
    <row r="18" spans="1:7" ht="12.75">
      <c r="A18" s="8" t="s">
        <v>18</v>
      </c>
      <c r="B18" s="40">
        <f aca="true" t="shared" si="0" ref="B18:G18">SUM(B10:B17)</f>
        <v>68202585</v>
      </c>
      <c r="C18" s="41">
        <f t="shared" si="0"/>
        <v>63599001</v>
      </c>
      <c r="D18" s="41">
        <f t="shared" si="0"/>
        <v>65444399</v>
      </c>
      <c r="E18" s="40">
        <f t="shared" si="0"/>
        <v>61914065</v>
      </c>
      <c r="F18" s="40">
        <f t="shared" si="0"/>
        <v>59636729</v>
      </c>
      <c r="G18" s="40">
        <f t="shared" si="0"/>
        <v>62106582</v>
      </c>
    </row>
    <row r="19" spans="1:7" ht="12.75">
      <c r="A19" s="15" t="s">
        <v>19</v>
      </c>
      <c r="B19" s="34"/>
      <c r="C19" s="35"/>
      <c r="D19" s="34"/>
      <c r="E19" s="34"/>
      <c r="F19" s="34"/>
      <c r="G19" s="36"/>
    </row>
    <row r="20" spans="1:7" ht="13.5" customHeight="1">
      <c r="A20" s="14" t="s">
        <v>1</v>
      </c>
      <c r="B20" s="42">
        <f>-35283146-373654</f>
        <v>-35656800</v>
      </c>
      <c r="C20" s="20">
        <f>-35675256-250000</f>
        <v>-35925256</v>
      </c>
      <c r="D20" s="43">
        <f>-35754916-250000</f>
        <v>-36004916</v>
      </c>
      <c r="E20" s="20">
        <v>-40016845</v>
      </c>
      <c r="F20" s="20">
        <f>-39019418-3005077</f>
        <v>-42024495</v>
      </c>
      <c r="G20" s="20">
        <f>-40568783-564236</f>
        <v>-41133019</v>
      </c>
    </row>
    <row r="21" spans="1:7" ht="13.5" customHeight="1">
      <c r="A21" s="14" t="s">
        <v>6</v>
      </c>
      <c r="B21" s="44">
        <v>-15281662</v>
      </c>
      <c r="C21" s="20">
        <v>-15033805</v>
      </c>
      <c r="D21" s="43">
        <v>-15033805.010818087</v>
      </c>
      <c r="E21" s="20">
        <v>-15154163</v>
      </c>
      <c r="F21" s="20">
        <v>-15451524</v>
      </c>
      <c r="G21" s="20">
        <v>-15780641</v>
      </c>
    </row>
    <row r="22" spans="1:7" ht="13.5" customHeight="1">
      <c r="A22" s="14" t="s">
        <v>7</v>
      </c>
      <c r="B22" s="45">
        <v>-6149464</v>
      </c>
      <c r="C22" s="21">
        <v>-6854788</v>
      </c>
      <c r="D22" s="43">
        <f>-6854787.67667503+250000</f>
        <v>-6604787.67667503</v>
      </c>
      <c r="E22" s="21">
        <v>-7108377</v>
      </c>
      <c r="F22" s="21">
        <v>-7251067</v>
      </c>
      <c r="G22" s="21">
        <v>-7479908</v>
      </c>
    </row>
    <row r="23" spans="1:7" ht="13.5" customHeight="1">
      <c r="A23" s="14" t="s">
        <v>8</v>
      </c>
      <c r="B23" s="42">
        <v>-629468</v>
      </c>
      <c r="C23" s="20">
        <v>-1456856</v>
      </c>
      <c r="D23" s="43">
        <v>-1184656</v>
      </c>
      <c r="E23" s="21">
        <v>-1614202</v>
      </c>
      <c r="F23" s="21">
        <v>-1673380</v>
      </c>
      <c r="G23" s="21">
        <v>-1566139</v>
      </c>
    </row>
    <row r="24" spans="1:7" ht="13.5" customHeight="1">
      <c r="A24" s="14" t="s">
        <v>45</v>
      </c>
      <c r="B24" s="46"/>
      <c r="C24" s="47">
        <v>-746509</v>
      </c>
      <c r="D24" s="46">
        <v>-746509</v>
      </c>
      <c r="E24" s="46">
        <f>-564794-840000+7726</f>
        <v>-1397068</v>
      </c>
      <c r="F24" s="46">
        <v>-600000</v>
      </c>
      <c r="G24" s="47">
        <v>-600000</v>
      </c>
    </row>
    <row r="25" spans="1:7" ht="13.5" customHeight="1">
      <c r="A25" s="16" t="s">
        <v>46</v>
      </c>
      <c r="B25" s="46"/>
      <c r="C25" s="47">
        <f>-5000000-1500000</f>
        <v>-6500000</v>
      </c>
      <c r="D25" s="46">
        <v>-1500000</v>
      </c>
      <c r="E25" s="46">
        <v>-3420000</v>
      </c>
      <c r="F25" s="46">
        <v>-3540000</v>
      </c>
      <c r="G25" s="47">
        <v>-3700000</v>
      </c>
    </row>
    <row r="26" spans="1:7" ht="13.5" customHeight="1">
      <c r="A26" s="14" t="s">
        <v>9</v>
      </c>
      <c r="B26" s="46">
        <v>-60000</v>
      </c>
      <c r="C26" s="47">
        <v>-68360</v>
      </c>
      <c r="D26" s="46">
        <v>-68360</v>
      </c>
      <c r="E26" s="46">
        <v>-91947</v>
      </c>
      <c r="F26" s="46">
        <v>-95763</v>
      </c>
      <c r="G26" s="47">
        <v>-99822</v>
      </c>
    </row>
    <row r="27" spans="1:7" ht="15.75">
      <c r="A27" s="8" t="s">
        <v>20</v>
      </c>
      <c r="B27" s="71">
        <f aca="true" t="shared" si="1" ref="B27:G27">SUM(B20:B26)</f>
        <v>-57777394</v>
      </c>
      <c r="C27" s="48">
        <f t="shared" si="1"/>
        <v>-66585574</v>
      </c>
      <c r="D27" s="49">
        <f t="shared" si="1"/>
        <v>-61143033.687493116</v>
      </c>
      <c r="E27" s="48">
        <f t="shared" si="1"/>
        <v>-68802602</v>
      </c>
      <c r="F27" s="48">
        <f t="shared" si="1"/>
        <v>-70636229</v>
      </c>
      <c r="G27" s="48">
        <f t="shared" si="1"/>
        <v>-70359529</v>
      </c>
    </row>
    <row r="28" spans="1:7" ht="12.75">
      <c r="A28" s="9" t="s">
        <v>21</v>
      </c>
      <c r="B28" s="50"/>
      <c r="C28" s="51">
        <v>0</v>
      </c>
      <c r="D28" s="51">
        <v>0</v>
      </c>
      <c r="E28" s="52">
        <v>0</v>
      </c>
      <c r="F28" s="52">
        <v>0</v>
      </c>
      <c r="G28" s="51">
        <v>0</v>
      </c>
    </row>
    <row r="29" spans="1:7" ht="13.5" customHeight="1">
      <c r="A29" s="6" t="s">
        <v>22</v>
      </c>
      <c r="B29" s="34"/>
      <c r="C29" s="35"/>
      <c r="D29" s="35"/>
      <c r="E29" s="34"/>
      <c r="F29" s="34"/>
      <c r="G29" s="36"/>
    </row>
    <row r="30" spans="1:7" ht="13.5" customHeight="1">
      <c r="A30" s="16" t="s">
        <v>0</v>
      </c>
      <c r="B30" s="37">
        <f>-119000-3391</f>
        <v>-122391</v>
      </c>
      <c r="C30" s="38"/>
      <c r="D30" s="38"/>
      <c r="E30" s="37"/>
      <c r="F30" s="37"/>
      <c r="G30" s="38"/>
    </row>
    <row r="31" spans="1:7" ht="15.75" hidden="1">
      <c r="A31" s="16" t="s">
        <v>29</v>
      </c>
      <c r="B31" s="37"/>
      <c r="C31" s="38"/>
      <c r="D31" s="38"/>
      <c r="E31" s="37"/>
      <c r="F31" s="37"/>
      <c r="G31" s="38"/>
    </row>
    <row r="32" spans="1:7" ht="15.75" hidden="1">
      <c r="A32" s="16" t="s">
        <v>30</v>
      </c>
      <c r="B32" s="37"/>
      <c r="C32" s="38"/>
      <c r="D32" s="38"/>
      <c r="E32" s="37"/>
      <c r="F32" s="37"/>
      <c r="G32" s="38"/>
    </row>
    <row r="33" spans="1:7" ht="15.75">
      <c r="A33" s="16" t="s">
        <v>42</v>
      </c>
      <c r="B33" s="37">
        <v>-3989</v>
      </c>
      <c r="C33" s="38"/>
      <c r="D33" s="38"/>
      <c r="E33" s="37"/>
      <c r="F33" s="37"/>
      <c r="G33" s="38"/>
    </row>
    <row r="34" spans="1:7" ht="13.5" customHeight="1">
      <c r="A34" s="16" t="s">
        <v>31</v>
      </c>
      <c r="B34" s="37"/>
      <c r="C34" s="38"/>
      <c r="D34" s="38"/>
      <c r="E34" s="37">
        <v>1500000</v>
      </c>
      <c r="F34" s="37">
        <v>3420000</v>
      </c>
      <c r="G34" s="38">
        <v>3540000</v>
      </c>
    </row>
    <row r="35" spans="1:7" ht="12.75">
      <c r="A35" s="4" t="s">
        <v>58</v>
      </c>
      <c r="B35" s="53">
        <f aca="true" t="shared" si="2" ref="B35:G35">SUM(B29:B34)</f>
        <v>-126380</v>
      </c>
      <c r="C35" s="54">
        <f t="shared" si="2"/>
        <v>0</v>
      </c>
      <c r="D35" s="54">
        <f t="shared" si="2"/>
        <v>0</v>
      </c>
      <c r="E35" s="53">
        <f t="shared" si="2"/>
        <v>1500000</v>
      </c>
      <c r="F35" s="53">
        <f t="shared" si="2"/>
        <v>3420000</v>
      </c>
      <c r="G35" s="53">
        <f t="shared" si="2"/>
        <v>3540000</v>
      </c>
    </row>
    <row r="36" spans="1:7" ht="12.75">
      <c r="A36" s="19" t="s">
        <v>23</v>
      </c>
      <c r="B36" s="55">
        <f aca="true" t="shared" si="3" ref="B36:G36">B9+B18+B27+B28+B35</f>
        <v>29988811</v>
      </c>
      <c r="C36" s="56">
        <f t="shared" si="3"/>
        <v>22942851</v>
      </c>
      <c r="D36" s="55">
        <f t="shared" si="3"/>
        <v>34290176.312506884</v>
      </c>
      <c r="E36" s="55">
        <f t="shared" si="3"/>
        <v>28901639.312506884</v>
      </c>
      <c r="F36" s="55">
        <f t="shared" si="3"/>
        <v>21322139.312506884</v>
      </c>
      <c r="G36" s="55">
        <f t="shared" si="3"/>
        <v>16609192.312506884</v>
      </c>
    </row>
    <row r="37" spans="1:7" ht="12.75">
      <c r="A37" s="6" t="s">
        <v>24</v>
      </c>
      <c r="B37" s="34"/>
      <c r="C37" s="35"/>
      <c r="D37" s="34"/>
      <c r="E37" s="34"/>
      <c r="F37" s="34"/>
      <c r="G37" s="36"/>
    </row>
    <row r="38" spans="1:7" ht="13.5" customHeight="1">
      <c r="A38" s="14" t="s">
        <v>32</v>
      </c>
      <c r="B38" s="46">
        <v>-519010</v>
      </c>
      <c r="C38" s="47">
        <v>-2138516</v>
      </c>
      <c r="D38" s="46">
        <v>-519010</v>
      </c>
      <c r="E38" s="46">
        <v>-519010</v>
      </c>
      <c r="F38" s="46">
        <v>-519010</v>
      </c>
      <c r="G38" s="47">
        <v>-519010</v>
      </c>
    </row>
    <row r="39" spans="1:7" ht="13.5" customHeight="1">
      <c r="A39" s="14" t="s">
        <v>33</v>
      </c>
      <c r="B39" s="46">
        <v>-4084252</v>
      </c>
      <c r="C39" s="47">
        <v>-936623</v>
      </c>
      <c r="D39" s="46">
        <v>-2894605</v>
      </c>
      <c r="E39" s="46">
        <f>-2354093-7726</f>
        <v>-2361819</v>
      </c>
      <c r="F39" s="46">
        <v>-1581167</v>
      </c>
      <c r="G39" s="47">
        <v>-824447</v>
      </c>
    </row>
    <row r="40" spans="1:7" ht="13.5" customHeight="1">
      <c r="A40" s="14" t="s">
        <v>34</v>
      </c>
      <c r="B40" s="57">
        <v>939172</v>
      </c>
      <c r="C40" s="47">
        <v>328439</v>
      </c>
      <c r="D40" s="46">
        <v>704379</v>
      </c>
      <c r="E40" s="46">
        <v>469586</v>
      </c>
      <c r="F40" s="46">
        <v>234793</v>
      </c>
      <c r="G40" s="47">
        <v>0</v>
      </c>
    </row>
    <row r="41" spans="1:7" ht="13.5" customHeight="1">
      <c r="A41" s="14" t="s">
        <v>35</v>
      </c>
      <c r="B41" s="57">
        <v>-1811306</v>
      </c>
      <c r="C41" s="47">
        <v>-769910</v>
      </c>
      <c r="D41" s="46">
        <v>-1811306</v>
      </c>
      <c r="E41" s="46">
        <v>-371306</v>
      </c>
      <c r="F41" s="46">
        <v>-371306</v>
      </c>
      <c r="G41" s="47">
        <v>-371306</v>
      </c>
    </row>
    <row r="42" spans="1:7" ht="13.5" customHeight="1">
      <c r="A42" s="14" t="s">
        <v>36</v>
      </c>
      <c r="B42" s="57">
        <v>-689773</v>
      </c>
      <c r="C42" s="47">
        <v>-289773</v>
      </c>
      <c r="D42" s="46">
        <f>E42</f>
        <v>-240841</v>
      </c>
      <c r="E42" s="46">
        <v>-240841</v>
      </c>
      <c r="F42" s="46">
        <f>E42</f>
        <v>-240841</v>
      </c>
      <c r="G42" s="47">
        <f>F42</f>
        <v>-240841</v>
      </c>
    </row>
    <row r="43" spans="1:10" ht="13.5" customHeight="1">
      <c r="A43" s="14" t="s">
        <v>50</v>
      </c>
      <c r="B43" s="57">
        <v>-2506000</v>
      </c>
      <c r="C43" s="57">
        <v>-2310000</v>
      </c>
      <c r="D43" s="58">
        <f>C43</f>
        <v>-2310000</v>
      </c>
      <c r="E43" s="46">
        <v>-2129821</v>
      </c>
      <c r="F43" s="46">
        <v>-1944755</v>
      </c>
      <c r="G43" s="47">
        <f>-90000-447576-510066</f>
        <v>-1047642</v>
      </c>
      <c r="H43" s="17"/>
      <c r="J43" s="12"/>
    </row>
    <row r="44" spans="1:9" ht="13.5" customHeight="1">
      <c r="A44" s="14" t="s">
        <v>51</v>
      </c>
      <c r="B44" s="46"/>
      <c r="C44" s="47"/>
      <c r="D44" s="46"/>
      <c r="E44" s="46">
        <f>-385000-400000-310000</f>
        <v>-1095000</v>
      </c>
      <c r="F44" s="46">
        <v>-1415000</v>
      </c>
      <c r="G44" s="46">
        <f>-730000-400000-310000</f>
        <v>-1440000</v>
      </c>
      <c r="H44" s="25"/>
      <c r="I44" s="10"/>
    </row>
    <row r="45" spans="1:7" ht="13.5" customHeight="1">
      <c r="A45" s="14" t="s">
        <v>52</v>
      </c>
      <c r="B45" s="46"/>
      <c r="C45" s="47"/>
      <c r="D45" s="46"/>
      <c r="E45" s="46">
        <v>-620000</v>
      </c>
      <c r="F45" s="46">
        <v>-620000</v>
      </c>
      <c r="G45" s="47">
        <v>-620000</v>
      </c>
    </row>
    <row r="46" spans="1:7" ht="13.5" customHeight="1">
      <c r="A46" s="14" t="s">
        <v>53</v>
      </c>
      <c r="B46" s="46">
        <v>-173249</v>
      </c>
      <c r="C46" s="46">
        <v>-360749</v>
      </c>
      <c r="D46" s="46">
        <v>-360749</v>
      </c>
      <c r="E46" s="46">
        <f>-550619-650000</f>
        <v>-1200619</v>
      </c>
      <c r="F46" s="46">
        <f>-550619-650000</f>
        <v>-1200619</v>
      </c>
      <c r="G46" s="47">
        <f>F46</f>
        <v>-1200619</v>
      </c>
    </row>
    <row r="47" spans="1:7" ht="13.5" customHeight="1">
      <c r="A47" s="14" t="s">
        <v>55</v>
      </c>
      <c r="B47" s="46">
        <v>-565000</v>
      </c>
      <c r="C47" s="47">
        <v>-565000</v>
      </c>
      <c r="D47" s="46">
        <v>-565000</v>
      </c>
      <c r="E47" s="46">
        <v>-2200000</v>
      </c>
      <c r="F47" s="46">
        <v>-2200000</v>
      </c>
      <c r="G47" s="47">
        <v>-2200000</v>
      </c>
    </row>
    <row r="48" spans="1:7" ht="13.5" customHeight="1">
      <c r="A48" s="14" t="s">
        <v>54</v>
      </c>
      <c r="B48" s="46"/>
      <c r="C48" s="47">
        <v>-2185000</v>
      </c>
      <c r="D48" s="46">
        <v>-2185000</v>
      </c>
      <c r="E48" s="46">
        <v>-3900000</v>
      </c>
      <c r="F48" s="46">
        <v>-894923</v>
      </c>
      <c r="G48" s="47">
        <v>-330687</v>
      </c>
    </row>
    <row r="49" spans="1:7" ht="13.5" customHeight="1">
      <c r="A49" s="14" t="s">
        <v>3</v>
      </c>
      <c r="B49" s="46"/>
      <c r="C49" s="47"/>
      <c r="D49" s="46"/>
      <c r="E49" s="46">
        <v>0</v>
      </c>
      <c r="F49" s="46">
        <v>0</v>
      </c>
      <c r="G49" s="47">
        <v>3000000</v>
      </c>
    </row>
    <row r="50" spans="1:7" ht="13.5" customHeight="1">
      <c r="A50" s="14" t="s">
        <v>37</v>
      </c>
      <c r="B50" s="46">
        <v>-9614449</v>
      </c>
      <c r="C50" s="47">
        <v>-5041654</v>
      </c>
      <c r="D50" s="46">
        <v>-5041654</v>
      </c>
      <c r="E50" s="46">
        <v>-6041654</v>
      </c>
      <c r="F50" s="46">
        <v>-6741654</v>
      </c>
      <c r="G50" s="47">
        <v>-6941654</v>
      </c>
    </row>
    <row r="51" spans="1:7" ht="18" customHeight="1" hidden="1">
      <c r="A51" s="6"/>
      <c r="B51" s="46"/>
      <c r="C51" s="47"/>
      <c r="D51" s="46"/>
      <c r="E51" s="46"/>
      <c r="F51" s="46"/>
      <c r="G51" s="47"/>
    </row>
    <row r="52" spans="1:7" ht="12.75">
      <c r="A52" s="4" t="s">
        <v>25</v>
      </c>
      <c r="B52" s="59">
        <f aca="true" t="shared" si="4" ref="B52:G52">SUM(B37:B51)</f>
        <v>-19023867</v>
      </c>
      <c r="C52" s="60">
        <f t="shared" si="4"/>
        <v>-14268786</v>
      </c>
      <c r="D52" s="59">
        <f t="shared" si="4"/>
        <v>-15223786</v>
      </c>
      <c r="E52" s="59">
        <f>SUM(E37:E51)</f>
        <v>-20210484</v>
      </c>
      <c r="F52" s="59">
        <f t="shared" si="4"/>
        <v>-17494482</v>
      </c>
      <c r="G52" s="59">
        <f t="shared" si="4"/>
        <v>-12736206</v>
      </c>
    </row>
    <row r="53" spans="1:7" ht="12.75">
      <c r="A53" s="19" t="s">
        <v>26</v>
      </c>
      <c r="B53" s="61">
        <f aca="true" t="shared" si="5" ref="B53:G53">B36+B52</f>
        <v>10964944</v>
      </c>
      <c r="C53" s="62">
        <f t="shared" si="5"/>
        <v>8674065</v>
      </c>
      <c r="D53" s="55">
        <f t="shared" si="5"/>
        <v>19066390.312506884</v>
      </c>
      <c r="E53" s="61">
        <f t="shared" si="5"/>
        <v>8691155.312506884</v>
      </c>
      <c r="F53" s="61">
        <f t="shared" si="5"/>
        <v>3827657.3125068843</v>
      </c>
      <c r="G53" s="61">
        <f t="shared" si="5"/>
        <v>3872986.3125068843</v>
      </c>
    </row>
    <row r="54" spans="1:7" ht="3" customHeight="1">
      <c r="A54" s="6"/>
      <c r="B54" s="63"/>
      <c r="C54" s="64"/>
      <c r="D54" s="65"/>
      <c r="E54" s="64"/>
      <c r="F54" s="64"/>
      <c r="G54" s="66"/>
    </row>
    <row r="55" spans="1:9" ht="14.25">
      <c r="A55" s="3" t="s">
        <v>47</v>
      </c>
      <c r="B55" s="67">
        <f aca="true" t="shared" si="6" ref="B55:G55">6%*B18</f>
        <v>4092155.0999999996</v>
      </c>
      <c r="C55" s="68">
        <f t="shared" si="6"/>
        <v>3815940.06</v>
      </c>
      <c r="D55" s="52">
        <f t="shared" si="6"/>
        <v>3926663.94</v>
      </c>
      <c r="E55" s="67">
        <f t="shared" si="6"/>
        <v>3714843.9</v>
      </c>
      <c r="F55" s="67">
        <f t="shared" si="6"/>
        <v>3578203.7399999998</v>
      </c>
      <c r="G55" s="67">
        <f t="shared" si="6"/>
        <v>3726394.92</v>
      </c>
      <c r="I55" s="72"/>
    </row>
    <row r="56" ht="6" customHeight="1"/>
    <row r="57" spans="1:10" ht="12.75">
      <c r="A57" s="1" t="s">
        <v>27</v>
      </c>
      <c r="I57" s="27"/>
      <c r="J57" s="28"/>
    </row>
    <row r="58" spans="1:4" ht="14.25">
      <c r="A58" s="11" t="s">
        <v>28</v>
      </c>
      <c r="D58" s="69" t="s">
        <v>49</v>
      </c>
    </row>
    <row r="59" spans="1:4" ht="14.25">
      <c r="A59" s="11" t="s">
        <v>4</v>
      </c>
      <c r="D59" s="69" t="s">
        <v>48</v>
      </c>
    </row>
    <row r="60" ht="4.5" customHeight="1"/>
    <row r="61" spans="1:8" ht="29.25" customHeight="1">
      <c r="A61" s="77" t="s">
        <v>64</v>
      </c>
      <c r="B61" s="77"/>
      <c r="C61" s="77"/>
      <c r="D61" s="77"/>
      <c r="E61" s="77"/>
      <c r="F61" s="77"/>
      <c r="G61" s="77"/>
      <c r="H61" s="77"/>
    </row>
    <row r="62" spans="1:8" s="18" customFormat="1" ht="15.75" customHeight="1">
      <c r="A62" s="76" t="s">
        <v>63</v>
      </c>
      <c r="B62" s="76"/>
      <c r="C62" s="76"/>
      <c r="D62" s="76"/>
      <c r="E62" s="76"/>
      <c r="F62" s="76"/>
      <c r="G62" s="76"/>
      <c r="H62" s="23"/>
    </row>
    <row r="63" spans="1:8" s="18" customFormat="1" ht="27" customHeight="1">
      <c r="A63" s="75" t="s">
        <v>59</v>
      </c>
      <c r="B63" s="75"/>
      <c r="C63" s="75"/>
      <c r="D63" s="75"/>
      <c r="E63" s="75"/>
      <c r="F63" s="75"/>
      <c r="G63" s="75"/>
      <c r="H63" s="75"/>
    </row>
    <row r="64" spans="1:8" s="18" customFormat="1" ht="15.75" customHeight="1">
      <c r="A64" s="75" t="s">
        <v>60</v>
      </c>
      <c r="B64" s="76"/>
      <c r="C64" s="76"/>
      <c r="D64" s="76"/>
      <c r="E64" s="76"/>
      <c r="F64" s="76"/>
      <c r="G64" s="76"/>
      <c r="H64" s="76"/>
    </row>
    <row r="65" spans="1:8" s="18" customFormat="1" ht="11.25" customHeight="1">
      <c r="A65" s="76"/>
      <c r="B65" s="76"/>
      <c r="C65" s="76"/>
      <c r="D65" s="76"/>
      <c r="E65" s="76"/>
      <c r="F65" s="76"/>
      <c r="G65" s="76"/>
      <c r="H65" s="76"/>
    </row>
    <row r="66" spans="1:8" s="18" customFormat="1" ht="15.75" customHeight="1">
      <c r="A66" s="75" t="s">
        <v>61</v>
      </c>
      <c r="B66" s="75"/>
      <c r="C66" s="75"/>
      <c r="D66" s="75"/>
      <c r="E66" s="75"/>
      <c r="F66" s="75"/>
      <c r="G66" s="75"/>
      <c r="H66" s="23"/>
    </row>
    <row r="67" spans="1:8" ht="30" customHeight="1">
      <c r="A67" s="75" t="s">
        <v>62</v>
      </c>
      <c r="B67" s="75"/>
      <c r="C67" s="75"/>
      <c r="D67" s="75"/>
      <c r="E67" s="75"/>
      <c r="F67" s="75"/>
      <c r="G67" s="75"/>
      <c r="H67" s="75"/>
    </row>
    <row r="68" spans="1:8" ht="67.5" customHeight="1">
      <c r="A68" s="75" t="s">
        <v>5</v>
      </c>
      <c r="B68" s="75"/>
      <c r="C68" s="75"/>
      <c r="D68" s="75"/>
      <c r="E68" s="75"/>
      <c r="F68" s="75"/>
      <c r="G68" s="75"/>
      <c r="H68" s="75"/>
    </row>
    <row r="69" spans="1:8" ht="15" customHeight="1">
      <c r="A69" s="75" t="s">
        <v>65</v>
      </c>
      <c r="B69" s="75"/>
      <c r="C69" s="75"/>
      <c r="D69" s="75"/>
      <c r="E69" s="75"/>
      <c r="F69" s="75"/>
      <c r="G69" s="75"/>
      <c r="H69" s="22"/>
    </row>
  </sheetData>
  <sheetProtection/>
  <mergeCells count="12">
    <mergeCell ref="A3:G3"/>
    <mergeCell ref="A4:G4"/>
    <mergeCell ref="A5:G5"/>
    <mergeCell ref="A6:G6"/>
    <mergeCell ref="A69:G69"/>
    <mergeCell ref="A63:H63"/>
    <mergeCell ref="A64:H65"/>
    <mergeCell ref="A67:H67"/>
    <mergeCell ref="A68:H68"/>
    <mergeCell ref="A61:H61"/>
    <mergeCell ref="A62:G62"/>
    <mergeCell ref="A66:G66"/>
  </mergeCells>
  <printOptions/>
  <pageMargins left="0.47" right="0.25" top="0.32" bottom="0.3" header="0.17" footer="0.16"/>
  <pageSetup fitToHeight="1" fitToWidth="1" horizontalDpi="600" verticalDpi="600" orientation="portrait" scale="79" r:id="rId3"/>
  <headerFooter alignWithMargins="0">
    <oddHeader>&amp;C16984 (17073)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Public Health Seattle-King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</dc:creator>
  <cp:keywords/>
  <dc:description/>
  <cp:lastModifiedBy>Blossey, Linda</cp:lastModifiedBy>
  <cp:lastPrinted>2011-03-17T16:22:53Z</cp:lastPrinted>
  <dcterms:created xsi:type="dcterms:W3CDTF">2010-06-25T14:53:32Z</dcterms:created>
  <dcterms:modified xsi:type="dcterms:W3CDTF">2011-05-03T17:44:05Z</dcterms:modified>
  <cp:category/>
  <cp:version/>
  <cp:contentType/>
  <cp:contentStatus/>
</cp:coreProperties>
</file>