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28" yWindow="65428" windowWidth="23256" windowHeight="13896" activeTab="0"/>
  </bookViews>
  <sheets>
    <sheet name="Operating Financial Plan " sheetId="1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Acct">'[6]Budgets'!$C$8:$C$114</definedName>
    <definedName name="BData">'[6]Budgets'!$G$8:$L$114</definedName>
    <definedName name="bt" hidden="1">{"Dis",#N/A,FALSE,"ReorgRevisted"}</definedName>
    <definedName name="BTT" hidden="1">{"NonWhole",#N/A,FALSE,"ReorgRevisted"}</definedName>
    <definedName name="BType">'[6]Budgets'!$G$7:$L$7</definedName>
    <definedName name="Budget_Codes">'[7]Replacement Analysis'!$B$8:$B$15</definedName>
    <definedName name="BYear">'[6]Budgets'!$G$3:$L$3</definedName>
    <definedName name="Carryover" localSheetId="0">#REF!</definedName>
    <definedName name="Carryover">#REF!</definedName>
    <definedName name="Cell" localSheetId="0">#REF!</definedName>
    <definedName name="Cell">#REF!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'[8]DATA Tables'!$A$39:$A$48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'[9]2011 DCHS (0935) Alloc 4-13ver1'!$R$38</definedName>
    <definedName name="CSOSAL">'[9]2011 DCHS (0935) Alloc 4-13ver1'!$R$16</definedName>
    <definedName name="CSOTOT">'[9]2011 DCHS (0935) Alloc 4-13ver1'!$R$60</definedName>
    <definedName name="CXAgncy09">'[10]09 REQ Sum Corrected 6-24-08'!$D$7:$D$9,'[10]09 REQ Sum Corrected 6-24-08'!$D$13,'[10]09 REQ Sum Corrected 6-24-08'!$D$17:$D$20</definedName>
    <definedName name="cxs" hidden="1">{"Whole",#N/A,FALSE,"ReorgRevisted"}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'[8]DATA Tables'!$A$11:$A$26</definedName>
    <definedName name="Division_Code">'[8]DATA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hidden="1">{"Whole",#N/A,FALSE,"ReorgRevisted"}</definedName>
    <definedName name="drop_down">'[11]Replacement Analysis'!$B$8:$B$27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B_1363">'[9]2011 DCHS (0935) Alloc 4-13ver1'!$N$2</definedName>
    <definedName name="FB_1376">'[9]2011 DCHS (0935) Alloc 4-13ver1'!$Q$2</definedName>
    <definedName name="FB_6831">'[9]2011 DCHS (0935) Alloc 4-13ver1'!$J$2</definedName>
    <definedName name="FB_6832">'[9]2011 DCHS (0935) Alloc 4-13ver1'!$L$2</definedName>
    <definedName name="FB_6833">'[9]2011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'[8]DATA Tables'!$A$140:$A$150</definedName>
    <definedName name="gg" hidden="1">{"Dis",#N/A,FALSE,"ReorgRevisted"}</definedName>
    <definedName name="Goal_Code">'[8]DATA Tables'!$A$30:$A$35</definedName>
    <definedName name="GRNCON">'[9]2011 DCHS (0935) Alloc 4-13ver1'!$R$44</definedName>
    <definedName name="GRNSAL">'[9]2011 DCHS (0935) Alloc 4-13ver1'!$R$22</definedName>
    <definedName name="GRNTOT">'[9]2011 DCHS (0935) Alloc 4-13ver1'!$R$66</definedName>
    <definedName name="HOFMIDDCON">'[9]2011 DCHS (0935) Alloc 4-13ver1'!$R$47</definedName>
    <definedName name="HOFMIDDSAL">'[9]2011 DCHS (0935) Alloc 4-13ver1'!$R$25</definedName>
    <definedName name="HOFMIDDTOT">'[9]2011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'[9]2011 DCHS (0935) Alloc 4-13ver1'!$R$34</definedName>
    <definedName name="MIDDSAL">'[9]2011 DCHS (0935) Alloc 4-13ver1'!$R$12</definedName>
    <definedName name="MIDDSCON">'[9]2011 DCHS (0935) Alloc 4-13'!$R$49</definedName>
    <definedName name="MIDDSSAL">'[9]2011 DCHS (0935) Alloc 4-13'!$R$26</definedName>
    <definedName name="MIDDSTOT">'[9]2011 DCHS (0935) Alloc 4-13'!$R$72</definedName>
    <definedName name="MIDDTOTBUD">'[9]2011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'[9]2011 DCHS (0935) Alloc 4-13'!$R$48</definedName>
    <definedName name="OPDMIDDSAL">'[9]2011 DCHS (0935) Alloc 4-13'!$R$25</definedName>
    <definedName name="OPDMIDDTOT">'[9]2011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'Operating Financial Plan '!$A$1:$H$58</definedName>
    <definedName name="Program_Area_Code">'[8]DATA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'[12]Appro_Sections'!$B$7:$N$137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'[8]DATA Tables'!$A$154:$A$158</definedName>
    <definedName name="sick.sick" hidden="1">{"Whole",#N/A,FALSE,"ReorgRevisted"}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'[13]DATA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'[9]2011 DCHS (0935) Alloc 4-13ver1'!$E$103</definedName>
    <definedName name="TotalREQ">'[9]2011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ls" hidden="1">{"cxtransfer",#N/A,FALSE,"ReorgRevisted"}</definedName>
    <definedName name="xxx" hidden="1">{"Dis",#N/A,FALSE,"ReorgRevisted"}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hidden="1">{"Dis",#N/A,FALSE,"ReorgRevisted"}</definedName>
    <definedName name="yr" localSheetId="0">#REF!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8"/>
  <extLst/>
</workbook>
</file>

<file path=xl/comments1.xml><?xml version="1.0" encoding="utf-8"?>
<comments xmlns="http://schemas.openxmlformats.org/spreadsheetml/2006/main">
  <authors>
    <author>Rubardt, Aaron</author>
  </authors>
  <commentList>
    <comment ref="D4" authorId="0">
      <text>
        <r>
          <rPr>
            <sz val="9"/>
            <rFont val="Tahoma"/>
            <family val="2"/>
          </rPr>
          <t xml:space="preserve">Revenue reflects most current revenue estimates. Expenditures reflects adopted budget plus any supplementals.  This column will be greyed out in the proposed budget.  
</t>
        </r>
      </text>
    </comment>
    <comment ref="E4" authorId="0">
      <text>
        <r>
          <rPr>
            <sz val="9"/>
            <rFont val="Tahoma"/>
            <family val="2"/>
          </rPr>
          <t xml:space="preserve">Reflects actual revenue and expenditures as of a certain point of time.  This column will be greyed out in the proposed budget.
</t>
        </r>
      </text>
    </comment>
  </commentList>
</comments>
</file>

<file path=xl/sharedStrings.xml><?xml version="1.0" encoding="utf-8"?>
<sst xmlns="http://schemas.openxmlformats.org/spreadsheetml/2006/main" count="61" uniqueCount="61">
  <si>
    <t>2023 - 2024 Proposed Financial Plan (NEW BIENNIUM SCHEDULE APPLIED)</t>
  </si>
  <si>
    <t>Category</t>
  </si>
  <si>
    <t>2021-2022 Actuals</t>
  </si>
  <si>
    <t>2023-2024 Adopted</t>
  </si>
  <si>
    <t>2023-2024 Current Budget</t>
  </si>
  <si>
    <t>2023-2024 Biennial-to-Date Actuals</t>
  </si>
  <si>
    <t>2023-2024 Estimated</t>
  </si>
  <si>
    <t>2025 
Projected</t>
  </si>
  <si>
    <t>2026-2027 Projected</t>
  </si>
  <si>
    <t>2028-2029 Projected</t>
  </si>
  <si>
    <t>2030-2031 Projected</t>
  </si>
  <si>
    <t>2032-2033 Projected</t>
  </si>
  <si>
    <t xml:space="preserve">Beginning Fund Balance </t>
  </si>
  <si>
    <t>Revenues</t>
  </si>
  <si>
    <t>Federal</t>
  </si>
  <si>
    <t>State</t>
  </si>
  <si>
    <t>Local</t>
  </si>
  <si>
    <t>General Fund</t>
  </si>
  <si>
    <t>Intragovernmental</t>
  </si>
  <si>
    <t>Interfund Transfers</t>
  </si>
  <si>
    <t>Other</t>
  </si>
  <si>
    <t>Total Revenues</t>
  </si>
  <si>
    <t xml:space="preserve">Expenditures </t>
  </si>
  <si>
    <t>Strategy 1: Create and Operate Five Crisis Care Centers</t>
  </si>
  <si>
    <t xml:space="preserve">Strategy 2: Restore, Expand, and Sustain Residential Treatment Capacity </t>
  </si>
  <si>
    <t>Strategy 3: Strengthen the Community Behavioral Health Workforce</t>
  </si>
  <si>
    <t>Strategy 4: Early Crisis Response Investments</t>
  </si>
  <si>
    <t>Strategy 5: Capacity Building and Technical Assistance</t>
  </si>
  <si>
    <t>Strategy 6: Evaluation and Performance Measurement Activities</t>
  </si>
  <si>
    <t>Strategy 7: CCC Levy Administration</t>
  </si>
  <si>
    <t>Election Costs</t>
  </si>
  <si>
    <t>Planning Costs</t>
  </si>
  <si>
    <t>Total Expenditures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</si>
  <si>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</si>
  <si>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t>Other Fund Transactions</t>
  </si>
  <si>
    <t>Other GAAP Adjustments</t>
  </si>
  <si>
    <t>FMV GAAP Adjustment</t>
  </si>
  <si>
    <t>Total Other Fund Transactions</t>
  </si>
  <si>
    <t>Ending Fund Balance</t>
  </si>
  <si>
    <t>Reserves</t>
  </si>
  <si>
    <t>Rate Stabilization Reserve</t>
  </si>
  <si>
    <t>Reserved for Committed Projects</t>
  </si>
  <si>
    <t>Prorationing- Mitigation</t>
  </si>
  <si>
    <t>Rainy Day Reserve (60 days)</t>
  </si>
  <si>
    <t>Reverse FMV GAAP Adjustment</t>
  </si>
  <si>
    <t>Total Reserves</t>
  </si>
  <si>
    <t xml:space="preserve">Reserve Shortfall </t>
  </si>
  <si>
    <t>Ending Undesignated Fund Balance</t>
  </si>
  <si>
    <t xml:space="preserve">Financial Plan Notes </t>
  </si>
  <si>
    <t xml:space="preserve">2023-2024 estimated matches the proposed Crisis Care Centers Levy Implementation Plan. 
</t>
  </si>
  <si>
    <t>Revenue Notes:</t>
  </si>
  <si>
    <t>Revenue also includes estimated revenue from other sources (investment/interest income) of roughly $640K annually, depending on revenue fluctuations.</t>
  </si>
  <si>
    <t>Expenditure Notes:</t>
  </si>
  <si>
    <t xml:space="preserve">Expenses are based on the proposed Crisis Care Centers Levy Implementation Plan. </t>
  </si>
  <si>
    <t>Other Fund Transactions:</t>
  </si>
  <si>
    <t>Reserve Notes:</t>
  </si>
  <si>
    <t>Last Updated 12/07/2023 by DCHS Finance Staff.</t>
  </si>
  <si>
    <t>CCC Levy Fund / 1460</t>
  </si>
  <si>
    <t xml:space="preserve">This plan applies the new biennium schedule after the shift in 2025 to an even-odd cycle starting in 2026-2027. </t>
  </si>
  <si>
    <t xml:space="preserve">Revenues are based on the adopted August 2023 OEFA forecast (King County Forecast Council resolution KCFC2023-04) with a 99% collection factor, and a $0.145/$1,000 assessed value levy rate.  The dollar amount of the levy collected in the first year would be the base for computing annual increases for years 2025-2032 and would be limited by chapter 84.55 RCW.  </t>
  </si>
  <si>
    <t>Reserves are calculated to provide 60-day coverage of expenditures for ongoing CCC operations, CCC and residential treatment center maintenance, and program administration and evaluation.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</si>
</sst>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\-000\-000\-0"/>
    <numFmt numFmtId="166" formatCode="[&lt;=9999999]000\-0000;[&gt;9999999]\(000\)\ 000\-0000;General"/>
    <numFmt numFmtId="167" formatCode="_(* #,##0_);_(* \(#,##0\);_(* &quot;-&quot;??_);_(@_)"/>
    <numFmt numFmtId="168" formatCode="00000"/>
    <numFmt numFmtId="169" formatCode="000000000"/>
    <numFmt numFmtId="170" formatCode="0000"/>
    <numFmt numFmtId="171" formatCode="000000"/>
    <numFmt numFmtId="172" formatCode="000"/>
    <numFmt numFmtId="173" formatCode="&quot;$&quot;* #,##0.00_);[Red]&quot;$&quot;* \(#,##0.00\)"/>
    <numFmt numFmtId="174" formatCode="0.0%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</font>
    <font>
      <sz val="9"/>
      <name val="Tahoma"/>
      <family val="2"/>
    </font>
    <font>
      <u val="single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>
        <color theme="4"/>
      </top>
      <bottom style="thin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5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>
      <alignment horizontal="center"/>
      <protection locked="0"/>
    </xf>
    <xf numFmtId="0" fontId="24" fillId="0" borderId="0" applyNumberFormat="0" applyFill="0" applyBorder="0" applyAlignment="0" applyProtection="0"/>
    <xf numFmtId="165" fontId="1" fillId="0" borderId="0">
      <alignment horizontal="center"/>
      <protection locked="0"/>
    </xf>
    <xf numFmtId="0" fontId="1" fillId="0" borderId="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32" fillId="0" borderId="0">
      <alignment/>
      <protection/>
    </xf>
    <xf numFmtId="0" fontId="1" fillId="54" borderId="16" applyNumberFormat="0" applyFont="0" applyAlignment="0" applyProtection="0"/>
    <xf numFmtId="0" fontId="33" fillId="51" borderId="17" applyNumberFormat="0" applyAlignment="0" applyProtection="0"/>
    <xf numFmtId="166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41" fontId="32" fillId="0" borderId="19" applyBorder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0" fontId="0" fillId="0" borderId="0">
      <alignment/>
      <protection/>
    </xf>
    <xf numFmtId="0" fontId="47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54" borderId="16" applyNumberFormat="0" applyFont="0" applyAlignment="0" applyProtection="0"/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0" fontId="1" fillId="0" borderId="0" applyNumberFormat="0" applyBorder="0">
      <alignment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3" fontId="1" fillId="0" borderId="21" applyFont="0" applyFill="0" applyProtection="0">
      <alignment/>
    </xf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0" borderId="0">
      <alignment/>
      <protection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55" borderId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0" fontId="21" fillId="34" borderId="0" applyNumberFormat="0" applyBorder="0" applyAlignment="0" applyProtection="0"/>
    <xf numFmtId="0" fontId="22" fillId="51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>
      <alignment/>
      <protection locked="0"/>
    </xf>
    <xf numFmtId="0" fontId="49" fillId="0" borderId="0" applyNumberFormat="0" applyFill="0" applyBorder="0">
      <alignment/>
      <protection locked="0"/>
    </xf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0" fontId="33" fillId="51" borderId="17" applyNumberFormat="0" applyAlignment="0" applyProtection="0"/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42" fontId="16" fillId="0" borderId="22" applyFont="0">
      <alignment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50" fillId="0" borderId="0">
      <alignment/>
      <protection/>
    </xf>
    <xf numFmtId="43" fontId="5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/>
    <xf numFmtId="0" fontId="39" fillId="56" borderId="0" xfId="0" applyFont="1" applyFill="1" applyAlignment="1">
      <alignment horizontal="center"/>
    </xf>
    <xf numFmtId="0" fontId="0" fillId="56" borderId="0" xfId="0" applyFill="1"/>
    <xf numFmtId="167" fontId="39" fillId="56" borderId="23" xfId="108" applyNumberFormat="1" applyFont="1" applyFill="1" applyBorder="1" applyAlignment="1">
      <alignment horizontal="right" vertical="center" indent="1"/>
      <protection/>
    </xf>
    <xf numFmtId="167" fontId="38" fillId="56" borderId="24" xfId="88" applyNumberFormat="1" applyFont="1" applyFill="1" applyBorder="1" applyAlignment="1">
      <alignment horizontal="right" vertical="center" indent="1"/>
    </xf>
    <xf numFmtId="167" fontId="38" fillId="56" borderId="19" xfId="88" applyNumberFormat="1" applyFont="1" applyFill="1" applyBorder="1" applyAlignment="1">
      <alignment horizontal="right" vertical="center" indent="1"/>
    </xf>
    <xf numFmtId="167" fontId="39" fillId="56" borderId="25" xfId="88" applyNumberFormat="1" applyFont="1" applyFill="1" applyBorder="1" applyAlignment="1">
      <alignment horizontal="right" vertical="center" indent="1"/>
    </xf>
    <xf numFmtId="167" fontId="39" fillId="56" borderId="26" xfId="88" applyNumberFormat="1" applyFont="1" applyFill="1" applyBorder="1" applyAlignment="1">
      <alignment horizontal="right" vertical="center" indent="1"/>
    </xf>
    <xf numFmtId="167" fontId="39" fillId="56" borderId="19" xfId="108" applyNumberFormat="1" applyFont="1" applyFill="1" applyBorder="1" applyAlignment="1">
      <alignment horizontal="right" vertical="center" indent="1"/>
      <protection/>
    </xf>
    <xf numFmtId="167" fontId="39" fillId="56" borderId="19" xfId="88" applyNumberFormat="1" applyFont="1" applyFill="1" applyBorder="1" applyAlignment="1">
      <alignment horizontal="right" vertical="center" indent="1"/>
    </xf>
    <xf numFmtId="167" fontId="38" fillId="56" borderId="19" xfId="108" applyNumberFormat="1" applyFont="1" applyFill="1" applyBorder="1" applyAlignment="1">
      <alignment horizontal="right" vertical="center" indent="1"/>
      <protection/>
    </xf>
    <xf numFmtId="167" fontId="39" fillId="56" borderId="26" xfId="108" applyNumberFormat="1" applyFont="1" applyFill="1" applyBorder="1" applyAlignment="1">
      <alignment horizontal="right" vertical="center" indent="1"/>
      <protection/>
    </xf>
    <xf numFmtId="167" fontId="39" fillId="56" borderId="26" xfId="18" applyNumberFormat="1" applyFont="1" applyFill="1" applyBorder="1" applyAlignment="1">
      <alignment horizontal="right" vertical="center" indent="1"/>
    </xf>
    <xf numFmtId="167" fontId="39" fillId="56" borderId="20" xfId="18" applyNumberFormat="1" applyFont="1" applyFill="1" applyBorder="1" applyAlignment="1">
      <alignment horizontal="right" vertical="center" indent="1"/>
    </xf>
    <xf numFmtId="167" fontId="39" fillId="56" borderId="20" xfId="88" applyNumberFormat="1" applyFont="1" applyFill="1" applyBorder="1" applyAlignment="1" applyProtection="1">
      <alignment horizontal="right" indent="1"/>
      <protection/>
    </xf>
    <xf numFmtId="167" fontId="38" fillId="56" borderId="23" xfId="108" applyNumberFormat="1" applyFont="1" applyFill="1" applyBorder="1" applyAlignment="1" applyProtection="1">
      <alignment horizontal="right" indent="1"/>
      <protection locked="0"/>
    </xf>
    <xf numFmtId="0" fontId="0" fillId="56" borderId="0" xfId="0" applyFill="1" applyProtection="1">
      <protection locked="0"/>
    </xf>
    <xf numFmtId="167" fontId="38" fillId="56" borderId="19" xfId="88" applyNumberFormat="1" applyFont="1" applyFill="1" applyBorder="1" applyAlignment="1" applyProtection="1">
      <alignment horizontal="right" vertical="center" indent="1"/>
      <protection locked="0"/>
    </xf>
    <xf numFmtId="167" fontId="38" fillId="56" borderId="24" xfId="88" applyNumberFormat="1" applyFont="1" applyFill="1" applyBorder="1" applyAlignment="1" applyProtection="1">
      <alignment horizontal="right" vertical="center" indent="1"/>
      <protection locked="0"/>
    </xf>
    <xf numFmtId="167" fontId="39" fillId="56" borderId="19" xfId="108" applyNumberFormat="1" applyFont="1" applyFill="1" applyBorder="1" applyAlignment="1" applyProtection="1">
      <alignment horizontal="right" vertical="center" indent="1"/>
      <protection locked="0"/>
    </xf>
    <xf numFmtId="167" fontId="38" fillId="56" borderId="19" xfId="108" applyNumberFormat="1" applyFont="1" applyFill="1" applyBorder="1" applyAlignment="1" applyProtection="1">
      <alignment horizontal="right" indent="1"/>
      <protection locked="0"/>
    </xf>
    <xf numFmtId="37" fontId="39" fillId="56" borderId="20" xfId="108" applyFont="1" applyFill="1" applyBorder="1" applyAlignment="1" applyProtection="1">
      <alignment horizontal="left"/>
      <protection locked="0"/>
    </xf>
    <xf numFmtId="37" fontId="39" fillId="56" borderId="19" xfId="108" applyFont="1" applyFill="1" applyBorder="1" applyAlignment="1" applyProtection="1">
      <alignment horizontal="left" vertical="center"/>
      <protection locked="0"/>
    </xf>
    <xf numFmtId="37" fontId="39" fillId="56" borderId="26" xfId="108" applyFont="1" applyFill="1" applyBorder="1" applyAlignment="1" applyProtection="1">
      <alignment horizontal="left" vertical="center"/>
      <protection locked="0"/>
    </xf>
    <xf numFmtId="37" fontId="39" fillId="56" borderId="20" xfId="108" applyFont="1" applyFill="1" applyBorder="1" applyAlignment="1" applyProtection="1">
      <alignment horizontal="left" vertical="center"/>
      <protection locked="0"/>
    </xf>
    <xf numFmtId="37" fontId="38" fillId="56" borderId="19" xfId="108" applyFont="1" applyFill="1" applyBorder="1" applyAlignment="1" applyProtection="1">
      <alignment horizontal="left" vertical="center"/>
      <protection locked="0"/>
    </xf>
    <xf numFmtId="167" fontId="39" fillId="56" borderId="20" xfId="88" applyNumberFormat="1" applyFont="1" applyFill="1" applyBorder="1" applyAlignment="1" applyProtection="1">
      <alignment horizontal="right" indent="1"/>
      <protection locked="0"/>
    </xf>
    <xf numFmtId="167" fontId="39" fillId="56" borderId="20" xfId="108" applyNumberFormat="1" applyFont="1" applyFill="1" applyBorder="1" applyAlignment="1" applyProtection="1">
      <alignment horizontal="right" vertical="center" indent="1"/>
      <protection locked="0"/>
    </xf>
    <xf numFmtId="167" fontId="38" fillId="56" borderId="20" xfId="18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74" fontId="0" fillId="0" borderId="0" xfId="15" applyNumberFormat="1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7" fillId="0" borderId="0" xfId="0" applyFont="1" applyProtection="1">
      <protection/>
    </xf>
    <xf numFmtId="0" fontId="41" fillId="0" borderId="0" xfId="0" applyFont="1" applyProtection="1">
      <protection/>
    </xf>
    <xf numFmtId="167" fontId="39" fillId="57" borderId="20" xfId="88" applyNumberFormat="1" applyFont="1" applyFill="1" applyBorder="1" applyAlignment="1" applyProtection="1">
      <alignment horizontal="right" indent="1"/>
      <protection/>
    </xf>
    <xf numFmtId="167" fontId="38" fillId="57" borderId="24" xfId="88" applyNumberFormat="1" applyFont="1" applyFill="1" applyBorder="1" applyAlignment="1">
      <alignment horizontal="right" vertical="center" indent="1"/>
    </xf>
    <xf numFmtId="167" fontId="38" fillId="57" borderId="19" xfId="88" applyNumberFormat="1" applyFont="1" applyFill="1" applyBorder="1" applyAlignment="1" applyProtection="1">
      <alignment horizontal="right" vertical="center" indent="1"/>
      <protection locked="0"/>
    </xf>
    <xf numFmtId="167" fontId="39" fillId="57" borderId="25" xfId="88" applyNumberFormat="1" applyFont="1" applyFill="1" applyBorder="1" applyAlignment="1">
      <alignment horizontal="right" vertical="center" indent="1"/>
    </xf>
    <xf numFmtId="167" fontId="38" fillId="57" borderId="24" xfId="88" applyNumberFormat="1" applyFont="1" applyFill="1" applyBorder="1" applyAlignment="1" applyProtection="1">
      <alignment horizontal="right" vertical="center" indent="1"/>
      <protection locked="0"/>
    </xf>
    <xf numFmtId="167" fontId="39" fillId="57" borderId="26" xfId="88" applyNumberFormat="1" applyFont="1" applyFill="1" applyBorder="1" applyAlignment="1">
      <alignment horizontal="right" vertical="center" indent="1"/>
    </xf>
    <xf numFmtId="167" fontId="39" fillId="57" borderId="20" xfId="108" applyNumberFormat="1" applyFont="1" applyFill="1" applyBorder="1" applyAlignment="1" applyProtection="1">
      <alignment horizontal="right" vertical="center" indent="1"/>
      <protection locked="0"/>
    </xf>
    <xf numFmtId="167" fontId="38" fillId="57" borderId="20" xfId="18" applyNumberFormat="1" applyFont="1" applyFill="1" applyBorder="1" applyAlignment="1" applyProtection="1">
      <alignment horizontal="right" vertical="center" indent="1"/>
      <protection locked="0"/>
    </xf>
    <xf numFmtId="167" fontId="38" fillId="57" borderId="23" xfId="108" applyNumberFormat="1" applyFont="1" applyFill="1" applyBorder="1" applyAlignment="1" applyProtection="1">
      <alignment horizontal="right" indent="1"/>
      <protection locked="0"/>
    </xf>
    <xf numFmtId="167" fontId="38" fillId="57" borderId="19" xfId="88" applyNumberFormat="1" applyFont="1" applyFill="1" applyBorder="1" applyAlignment="1">
      <alignment horizontal="right" vertical="center" indent="1"/>
    </xf>
    <xf numFmtId="167" fontId="39" fillId="57" borderId="19" xfId="88" applyNumberFormat="1" applyFont="1" applyFill="1" applyBorder="1" applyAlignment="1">
      <alignment horizontal="right" vertical="center" indent="1"/>
    </xf>
    <xf numFmtId="167" fontId="39" fillId="57" borderId="26" xfId="18" applyNumberFormat="1" applyFont="1" applyFill="1" applyBorder="1" applyAlignment="1">
      <alignment horizontal="right" vertical="center" indent="1"/>
    </xf>
    <xf numFmtId="167" fontId="38" fillId="56" borderId="23" xfId="108" applyNumberFormat="1" applyFont="1" applyFill="1" applyBorder="1" applyAlignment="1">
      <alignment horizontal="right" vertical="center" indent="1"/>
      <protection/>
    </xf>
    <xf numFmtId="167" fontId="0" fillId="0" borderId="0" xfId="18" applyNumberFormat="1" applyFont="1" applyProtection="1">
      <protection locked="0"/>
    </xf>
    <xf numFmtId="0" fontId="0" fillId="0" borderId="0" xfId="0" applyAlignment="1">
      <alignment horizontal="center"/>
    </xf>
    <xf numFmtId="167" fontId="39" fillId="56" borderId="20" xfId="88" applyNumberFormat="1" applyFont="1" applyFill="1" applyBorder="1" applyAlignment="1" applyProtection="1" quotePrefix="1">
      <alignment horizontal="right" vertical="center" indent="1"/>
      <protection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/>
    </xf>
    <xf numFmtId="37" fontId="39" fillId="0" borderId="0" xfId="108" applyFont="1" applyAlignment="1" applyProtection="1">
      <alignment horizontal="left"/>
      <protection locked="0"/>
    </xf>
    <xf numFmtId="37" fontId="39" fillId="0" borderId="0" xfId="108" applyFont="1" applyAlignment="1">
      <alignment horizontal="left"/>
      <protection/>
    </xf>
    <xf numFmtId="37" fontId="38" fillId="0" borderId="0" xfId="108" applyFont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67" fontId="0" fillId="0" borderId="0" xfId="0" applyNumberFormat="1" applyProtection="1">
      <protection locked="0"/>
    </xf>
    <xf numFmtId="167" fontId="38" fillId="0" borderId="19" xfId="88" applyNumberFormat="1" applyFont="1" applyFill="1" applyBorder="1" applyAlignment="1">
      <alignment horizontal="right" vertical="center" indent="1"/>
    </xf>
    <xf numFmtId="43" fontId="0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167" fontId="0" fillId="0" borderId="0" xfId="18" applyNumberFormat="1" applyFont="1" applyFill="1" applyBorder="1" applyProtection="1">
      <protection locked="0"/>
    </xf>
    <xf numFmtId="0" fontId="5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7" fontId="38" fillId="0" borderId="19" xfId="88" applyNumberFormat="1" applyFont="1" applyFill="1" applyBorder="1" applyAlignment="1" applyProtection="1">
      <alignment horizontal="right" vertical="center" indent="1"/>
      <protection locked="0"/>
    </xf>
    <xf numFmtId="37" fontId="39" fillId="56" borderId="20" xfId="108" applyFont="1" applyFill="1" applyBorder="1" applyAlignment="1" applyProtection="1">
      <alignment horizontal="left" vertical="top" wrapText="1"/>
      <protection/>
    </xf>
    <xf numFmtId="37" fontId="39" fillId="56" borderId="27" xfId="108" applyFont="1" applyFill="1" applyBorder="1" applyAlignment="1">
      <alignment horizontal="center" vertical="top" wrapText="1"/>
      <protection/>
    </xf>
    <xf numFmtId="37" fontId="39" fillId="56" borderId="20" xfId="108" applyFont="1" applyFill="1" applyBorder="1" applyAlignment="1">
      <alignment horizontal="center" vertical="top" wrapText="1"/>
      <protection/>
    </xf>
    <xf numFmtId="37" fontId="39" fillId="57" borderId="20" xfId="108" applyFont="1" applyFill="1" applyBorder="1" applyAlignment="1">
      <alignment horizontal="center" vertical="top" wrapText="1"/>
      <protection/>
    </xf>
    <xf numFmtId="167" fontId="38" fillId="0" borderId="23" xfId="108" applyNumberFormat="1" applyFont="1" applyBorder="1" applyAlignment="1">
      <alignment horizontal="right" vertical="center" indent="1"/>
      <protection/>
    </xf>
    <xf numFmtId="167" fontId="38" fillId="0" borderId="19" xfId="108" applyNumberFormat="1" applyFont="1" applyBorder="1" applyAlignment="1">
      <alignment horizontal="right" vertical="center" indent="1"/>
      <protection/>
    </xf>
    <xf numFmtId="37" fontId="38" fillId="56" borderId="23" xfId="108" applyFont="1" applyFill="1" applyBorder="1" applyAlignment="1" applyProtection="1" quotePrefix="1">
      <alignment horizontal="left" vertical="center" indent="2"/>
      <protection locked="0"/>
    </xf>
    <xf numFmtId="37" fontId="38" fillId="0" borderId="19" xfId="108" applyFont="1" applyFill="1" applyBorder="1" applyAlignment="1">
      <alignment horizontal="left" wrapText="1" indent="1"/>
      <protection/>
    </xf>
    <xf numFmtId="37" fontId="38" fillId="56" borderId="19" xfId="108" applyFont="1" applyFill="1" applyBorder="1" applyAlignment="1">
      <alignment horizontal="left" indent="1"/>
      <protection/>
    </xf>
    <xf numFmtId="37" fontId="38" fillId="56" borderId="19" xfId="108" applyFont="1" applyFill="1" applyBorder="1" applyAlignment="1">
      <alignment horizontal="left" wrapText="1" indent="1"/>
      <protection/>
    </xf>
    <xf numFmtId="167" fontId="0" fillId="0" borderId="0" xfId="0" applyNumberFormat="1" applyFont="1" applyFill="1" applyProtection="1">
      <protection locked="0"/>
    </xf>
    <xf numFmtId="167" fontId="38" fillId="56" borderId="23" xfId="88" applyNumberFormat="1" applyFont="1" applyFill="1" applyBorder="1" applyAlignment="1" applyProtection="1">
      <alignment horizontal="right" vertical="center" indent="1"/>
      <protection locked="0"/>
    </xf>
    <xf numFmtId="167" fontId="0" fillId="0" borderId="0" xfId="0" applyNumberFormat="1" applyBorder="1" applyProtection="1">
      <protection locked="0"/>
    </xf>
    <xf numFmtId="37" fontId="38" fillId="56" borderId="23" xfId="108" applyFont="1" applyFill="1" applyBorder="1" applyAlignment="1">
      <alignment horizontal="left" wrapText="1" indent="1"/>
      <protection/>
    </xf>
    <xf numFmtId="37" fontId="38" fillId="56" borderId="23" xfId="108" applyFont="1" applyFill="1" applyBorder="1" applyAlignment="1" applyProtection="1" quotePrefix="1">
      <alignment horizontal="left" vertical="center"/>
      <protection locked="0"/>
    </xf>
    <xf numFmtId="167" fontId="38" fillId="57" borderId="28" xfId="88" applyNumberFormat="1" applyFont="1" applyFill="1" applyBorder="1" applyAlignment="1" applyProtection="1">
      <alignment horizontal="right" vertical="center" indent="1"/>
      <protection locked="0"/>
    </xf>
    <xf numFmtId="37" fontId="38" fillId="56" borderId="19" xfId="108" applyFont="1" applyFill="1" applyBorder="1" applyAlignment="1" applyProtection="1">
      <alignment horizontal="left" vertical="center" indent="1"/>
      <protection locked="0"/>
    </xf>
    <xf numFmtId="167" fontId="38" fillId="56" borderId="19" xfId="582" applyNumberFormat="1" applyFont="1" applyFill="1" applyBorder="1" applyAlignment="1">
      <alignment vertical="center"/>
    </xf>
    <xf numFmtId="37" fontId="38" fillId="56" borderId="19" xfId="108" applyFont="1" applyFill="1" applyBorder="1" applyAlignment="1" applyProtection="1">
      <alignment horizontal="left" indent="1"/>
      <protection locked="0"/>
    </xf>
    <xf numFmtId="167" fontId="55" fillId="56" borderId="19" xfId="582" applyNumberFormat="1" applyFont="1" applyFill="1" applyBorder="1" applyAlignment="1">
      <alignment vertical="center"/>
    </xf>
    <xf numFmtId="37" fontId="53" fillId="0" borderId="0" xfId="108" applyFont="1" applyAlignment="1" applyProtection="1">
      <alignment horizontal="left" vertical="top" wrapText="1"/>
      <protection locked="0"/>
    </xf>
    <xf numFmtId="37" fontId="41" fillId="0" borderId="0" xfId="108" applyFont="1" applyAlignment="1" applyProtection="1">
      <alignment horizontal="left" vertical="top" wrapText="1" indent="1"/>
      <protection locked="0"/>
    </xf>
    <xf numFmtId="0" fontId="51" fillId="58" borderId="0" xfId="0" applyFont="1" applyFill="1" applyAlignment="1" applyProtection="1">
      <alignment horizontal="center"/>
      <protection locked="0"/>
    </xf>
    <xf numFmtId="0" fontId="0" fillId="0" borderId="0" xfId="581" applyAlignment="1">
      <alignment horizontal="left" vertical="top" wrapText="1" indent="1"/>
      <protection/>
    </xf>
    <xf numFmtId="0" fontId="0" fillId="0" borderId="0" xfId="0" applyAlignment="1" applyProtection="1">
      <alignment horizontal="left" wrapText="1" indent="1"/>
      <protection locked="0"/>
    </xf>
    <xf numFmtId="167" fontId="39" fillId="57" borderId="20" xfId="88" applyNumberFormat="1" applyFont="1" applyFill="1" applyBorder="1" applyAlignment="1" applyProtection="1" quotePrefix="1">
      <alignment horizontal="right" vertical="center" indent="1"/>
      <protection/>
    </xf>
    <xf numFmtId="0" fontId="0" fillId="0" borderId="0" xfId="0" applyAlignment="1">
      <alignment horizontal="left" vertical="top" wrapText="1" indent="1"/>
    </xf>
    <xf numFmtId="37" fontId="53" fillId="0" borderId="0" xfId="108" applyFont="1" applyAlignment="1" applyProtection="1">
      <alignment horizontal="left" vertical="top" wrapText="1"/>
      <protection locked="0"/>
    </xf>
    <xf numFmtId="37" fontId="41" fillId="0" borderId="0" xfId="108" applyFont="1" applyAlignment="1" applyProtection="1">
      <alignment horizontal="left" vertical="top" wrapText="1" indent="1"/>
      <protection locked="0"/>
    </xf>
    <xf numFmtId="0" fontId="51" fillId="58" borderId="0" xfId="0" applyFont="1" applyFill="1" applyAlignment="1" applyProtection="1">
      <alignment horizontal="center"/>
      <protection locked="0"/>
    </xf>
    <xf numFmtId="0" fontId="0" fillId="0" borderId="0" xfId="581" applyAlignment="1">
      <alignment horizontal="left" vertical="top" wrapText="1" indent="1"/>
      <protection/>
    </xf>
    <xf numFmtId="0" fontId="0" fillId="0" borderId="0" xfId="0" applyAlignment="1" applyProtection="1">
      <alignment horizontal="left" wrapText="1" indent="1"/>
      <protection locked="0"/>
    </xf>
  </cellXfs>
  <cellStyles count="5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20% - Accent1 2" xfId="61"/>
    <cellStyle name="20% - Accent2 2" xfId="62"/>
    <cellStyle name="20% - Accent3 2" xfId="63"/>
    <cellStyle name="20% - Accent4 2" xfId="64"/>
    <cellStyle name="20% - Accent5 2" xfId="65"/>
    <cellStyle name="20% - Accent6 2" xfId="66"/>
    <cellStyle name="40% - Accent1 2" xfId="67"/>
    <cellStyle name="40% - Accent2 2" xfId="68"/>
    <cellStyle name="40% - Accent3 2" xfId="69"/>
    <cellStyle name="40% - Accent4 2" xfId="70"/>
    <cellStyle name="40% - Accent5 2" xfId="71"/>
    <cellStyle name="40% - Accent6 2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Comma 2" xfId="88"/>
    <cellStyle name="Comma 3" xfId="89"/>
    <cellStyle name="Currency 2" xfId="90"/>
    <cellStyle name="Currency 3" xfId="91"/>
    <cellStyle name="Currency 4" xfId="92"/>
    <cellStyle name="Date" xfId="93"/>
    <cellStyle name="Explanatory Text 2" xfId="94"/>
    <cellStyle name="Fund" xfId="95"/>
    <cellStyle name="General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2" xfId="105"/>
    <cellStyle name="Normal 3" xfId="106"/>
    <cellStyle name="Normal 4" xfId="107"/>
    <cellStyle name="Normal_AIRPLAN.XLS" xfId="108"/>
    <cellStyle name="Note 2" xfId="109"/>
    <cellStyle name="Output 2" xfId="110"/>
    <cellStyle name="Phone" xfId="111"/>
    <cellStyle name="Title 2" xfId="112"/>
    <cellStyle name="Total 2" xfId="113"/>
    <cellStyle name="w15" xfId="114"/>
    <cellStyle name="Warning Text 2" xfId="115"/>
    <cellStyle name="Normal 6" xfId="116"/>
    <cellStyle name="Account" xfId="117"/>
    <cellStyle name="Account 10" xfId="118"/>
    <cellStyle name="Account 11" xfId="119"/>
    <cellStyle name="Account 12" xfId="120"/>
    <cellStyle name="Account 13" xfId="121"/>
    <cellStyle name="Account 14" xfId="122"/>
    <cellStyle name="Account 15" xfId="123"/>
    <cellStyle name="Account 2" xfId="124"/>
    <cellStyle name="Account 3" xfId="125"/>
    <cellStyle name="Account 4" xfId="126"/>
    <cellStyle name="Account 5" xfId="127"/>
    <cellStyle name="Account 6" xfId="128"/>
    <cellStyle name="Account 7" xfId="129"/>
    <cellStyle name="Account 8" xfId="130"/>
    <cellStyle name="Account 9" xfId="131"/>
    <cellStyle name="Comma 2 2" xfId="132"/>
    <cellStyle name="Comma 2 2 2" xfId="133"/>
    <cellStyle name="Comma 2 2 2 2" xfId="134"/>
    <cellStyle name="Comma 2 3" xfId="135"/>
    <cellStyle name="Comma 2 3 2" xfId="136"/>
    <cellStyle name="Comma 3 2" xfId="137"/>
    <cellStyle name="Comma 3 2 2" xfId="138"/>
    <cellStyle name="Comma 4" xfId="139"/>
    <cellStyle name="Comma 4 2" xfId="140"/>
    <cellStyle name="Comma 5" xfId="141"/>
    <cellStyle name="Comma 5 2" xfId="142"/>
    <cellStyle name="Comma 6" xfId="143"/>
    <cellStyle name="Comma 6 2" xfId="144"/>
    <cellStyle name="Comma 6 3" xfId="145"/>
    <cellStyle name="Currency 2 2" xfId="146"/>
    <cellStyle name="Currency 2 2 2" xfId="147"/>
    <cellStyle name="Currency 2 3" xfId="148"/>
    <cellStyle name="Currency 2 4" xfId="149"/>
    <cellStyle name="Currency 2 5" xfId="150"/>
    <cellStyle name="Currency 3 2" xfId="151"/>
    <cellStyle name="Currency 3 3" xfId="152"/>
    <cellStyle name="Currency 5" xfId="153"/>
    <cellStyle name="Currency 5 2" xfId="154"/>
    <cellStyle name="Fund 10" xfId="155"/>
    <cellStyle name="Fund 11" xfId="156"/>
    <cellStyle name="Fund 12" xfId="157"/>
    <cellStyle name="Fund 13" xfId="158"/>
    <cellStyle name="Fund 14" xfId="159"/>
    <cellStyle name="Fund 15" xfId="160"/>
    <cellStyle name="Fund 2" xfId="161"/>
    <cellStyle name="Fund 3" xfId="162"/>
    <cellStyle name="Fund 4" xfId="163"/>
    <cellStyle name="Fund 5" xfId="164"/>
    <cellStyle name="Fund 6" xfId="165"/>
    <cellStyle name="Fund 7" xfId="166"/>
    <cellStyle name="Fund 8" xfId="167"/>
    <cellStyle name="Fund 9" xfId="168"/>
    <cellStyle name="Normal 10" xfId="169"/>
    <cellStyle name="Normal 12" xfId="170"/>
    <cellStyle name="Normal 15" xfId="171"/>
    <cellStyle name="Normal 2 10" xfId="172"/>
    <cellStyle name="Normal 2 11" xfId="173"/>
    <cellStyle name="Normal 2 12" xfId="174"/>
    <cellStyle name="Normal 2 13" xfId="175"/>
    <cellStyle name="Normal 2 14" xfId="176"/>
    <cellStyle name="Normal 2 15" xfId="177"/>
    <cellStyle name="Normal 2 16" xfId="178"/>
    <cellStyle name="Normal 2 2" xfId="179"/>
    <cellStyle name="Normal 2 2 10" xfId="180"/>
    <cellStyle name="Normal 2 2 11" xfId="181"/>
    <cellStyle name="Normal 2 2 12" xfId="182"/>
    <cellStyle name="Normal 2 2 13" xfId="183"/>
    <cellStyle name="Normal 2 2 14" xfId="184"/>
    <cellStyle name="Normal 2 2 15" xfId="185"/>
    <cellStyle name="Normal 2 2 16" xfId="186"/>
    <cellStyle name="Normal 2 2 17" xfId="187"/>
    <cellStyle name="Normal 2 2 2" xfId="18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3" xfId="196"/>
    <cellStyle name="Normal 2 4" xfId="197"/>
    <cellStyle name="Normal 2 5" xfId="198"/>
    <cellStyle name="Normal 2 6" xfId="199"/>
    <cellStyle name="Normal 2 7" xfId="200"/>
    <cellStyle name="Normal 2 8" xfId="201"/>
    <cellStyle name="Normal 2 9" xfId="202"/>
    <cellStyle name="Normal 3 2" xfId="203"/>
    <cellStyle name="Normal 3 2 2" xfId="204"/>
    <cellStyle name="Normal 3 2 2 2" xfId="205"/>
    <cellStyle name="Normal 3 2 2 2 2" xfId="206"/>
    <cellStyle name="Normal 3 2 2 3" xfId="207"/>
    <cellStyle name="Normal 3 2 2 4" xfId="208"/>
    <cellStyle name="Normal 3 2 3" xfId="209"/>
    <cellStyle name="Normal 3 2 3 2" xfId="210"/>
    <cellStyle name="Normal 3 2 4" xfId="211"/>
    <cellStyle name="Normal 3 2 5" xfId="212"/>
    <cellStyle name="Normal 3 3" xfId="213"/>
    <cellStyle name="Normal 3 3 2" xfId="214"/>
    <cellStyle name="Normal 3 3 3" xfId="215"/>
    <cellStyle name="Normal 3 4" xfId="216"/>
    <cellStyle name="Normal 3 4 2" xfId="217"/>
    <cellStyle name="Normal 3 4 2 2" xfId="218"/>
    <cellStyle name="Normal 3 4 3" xfId="219"/>
    <cellStyle name="Normal 3 5" xfId="220"/>
    <cellStyle name="Normal 3 5 2" xfId="221"/>
    <cellStyle name="Normal 3 6" xfId="222"/>
    <cellStyle name="Normal 3 7" xfId="223"/>
    <cellStyle name="Normal 4 2" xfId="224"/>
    <cellStyle name="Normal 4 2 2" xfId="225"/>
    <cellStyle name="Normal 4 3" xfId="226"/>
    <cellStyle name="Normal 5" xfId="227"/>
    <cellStyle name="Normal 5 2" xfId="228"/>
    <cellStyle name="Normal 5 2 2" xfId="229"/>
    <cellStyle name="Normal 5 2 2 2" xfId="230"/>
    <cellStyle name="Normal 5 2 3" xfId="231"/>
    <cellStyle name="Normal 5 2 4" xfId="232"/>
    <cellStyle name="Normal 5 3" xfId="233"/>
    <cellStyle name="Normal 5 3 2" xfId="234"/>
    <cellStyle name="Normal 5 4" xfId="235"/>
    <cellStyle name="Normal 5 5" xfId="236"/>
    <cellStyle name="Normal 5 6" xfId="237"/>
    <cellStyle name="Normal 5 7" xfId="238"/>
    <cellStyle name="Normal 6 2" xfId="239"/>
    <cellStyle name="Normal 6 3" xfId="240"/>
    <cellStyle name="Normal 7" xfId="241"/>
    <cellStyle name="Normal 8" xfId="242"/>
    <cellStyle name="Normal 9" xfId="243"/>
    <cellStyle name="Note 2 2" xfId="244"/>
    <cellStyle name="Note 2 2 2" xfId="245"/>
    <cellStyle name="Org" xfId="246"/>
    <cellStyle name="Org 10" xfId="247"/>
    <cellStyle name="Org 11" xfId="248"/>
    <cellStyle name="Org 12" xfId="249"/>
    <cellStyle name="Org 13" xfId="250"/>
    <cellStyle name="Org 14" xfId="251"/>
    <cellStyle name="Org 15" xfId="252"/>
    <cellStyle name="Org 2" xfId="253"/>
    <cellStyle name="Org 3" xfId="254"/>
    <cellStyle name="Org 4" xfId="255"/>
    <cellStyle name="Org 5" xfId="256"/>
    <cellStyle name="Org 6" xfId="257"/>
    <cellStyle name="Org 7" xfId="258"/>
    <cellStyle name="Org 8" xfId="259"/>
    <cellStyle name="Org 9" xfId="260"/>
    <cellStyle name="Percent 2" xfId="261"/>
    <cellStyle name="Percent 2 10" xfId="262"/>
    <cellStyle name="Percent 2 11" xfId="263"/>
    <cellStyle name="Percent 2 12" xfId="264"/>
    <cellStyle name="Percent 2 13" xfId="265"/>
    <cellStyle name="Percent 2 14" xfId="266"/>
    <cellStyle name="Percent 2 15" xfId="267"/>
    <cellStyle name="Percent 2 2" xfId="268"/>
    <cellStyle name="Percent 2 3" xfId="269"/>
    <cellStyle name="Percent 2 4" xfId="270"/>
    <cellStyle name="Percent 2 5" xfId="271"/>
    <cellStyle name="Percent 2 6" xfId="272"/>
    <cellStyle name="Percent 2 7" xfId="273"/>
    <cellStyle name="Percent 2 8" xfId="274"/>
    <cellStyle name="Percent 2 9" xfId="275"/>
    <cellStyle name="Percent 3" xfId="276"/>
    <cellStyle name="Percent 3 2" xfId="277"/>
    <cellStyle name="Percent 4" xfId="278"/>
    <cellStyle name="Project" xfId="279"/>
    <cellStyle name="Project 10" xfId="280"/>
    <cellStyle name="Project 11" xfId="281"/>
    <cellStyle name="Project 12" xfId="282"/>
    <cellStyle name="Project 13" xfId="283"/>
    <cellStyle name="Project 14" xfId="284"/>
    <cellStyle name="Project 15" xfId="285"/>
    <cellStyle name="Project 2" xfId="286"/>
    <cellStyle name="Project 3" xfId="287"/>
    <cellStyle name="Project 4" xfId="288"/>
    <cellStyle name="Project 5" xfId="289"/>
    <cellStyle name="Project 6" xfId="290"/>
    <cellStyle name="Project 7" xfId="291"/>
    <cellStyle name="Project 8" xfId="292"/>
    <cellStyle name="Project 9" xfId="293"/>
    <cellStyle name="t" xfId="294"/>
    <cellStyle name="task" xfId="295"/>
    <cellStyle name="task 10" xfId="296"/>
    <cellStyle name="task 11" xfId="297"/>
    <cellStyle name="task 12" xfId="298"/>
    <cellStyle name="task 13" xfId="299"/>
    <cellStyle name="task 14" xfId="300"/>
    <cellStyle name="task 15" xfId="301"/>
    <cellStyle name="task 2" xfId="302"/>
    <cellStyle name="task 3" xfId="303"/>
    <cellStyle name="task 4" xfId="304"/>
    <cellStyle name="task 5" xfId="305"/>
    <cellStyle name="task 6" xfId="306"/>
    <cellStyle name="task 7" xfId="307"/>
    <cellStyle name="task 8" xfId="308"/>
    <cellStyle name="task 9" xfId="309"/>
    <cellStyle name="Total 3" xfId="310"/>
    <cellStyle name="Comma 5 3" xfId="311"/>
    <cellStyle name="Comma 6 4" xfId="312"/>
    <cellStyle name="Currency 3 4" xfId="313"/>
    <cellStyle name="Normal 4 2 3" xfId="314"/>
    <cellStyle name="Normal 5 8" xfId="315"/>
    <cellStyle name="Normal 9 2" xfId="316"/>
    <cellStyle name="Note 2 2 3" xfId="317"/>
    <cellStyle name="Normal 2 3 2" xfId="318"/>
    <cellStyle name="20% - Accent1 2 2" xfId="319"/>
    <cellStyle name="20% - Accent2 2 2" xfId="320"/>
    <cellStyle name="20% - Accent3 2 2" xfId="321"/>
    <cellStyle name="20% - Accent4 2 2" xfId="322"/>
    <cellStyle name="20% - Accent6 2 2" xfId="323"/>
    <cellStyle name="40% - Accent1 2 2" xfId="324"/>
    <cellStyle name="40% - Accent3 2 2" xfId="325"/>
    <cellStyle name="40% - Accent4 2 2" xfId="326"/>
    <cellStyle name="40% - Accent5 2 2" xfId="327"/>
    <cellStyle name="40% - Accent6 2 2" xfId="328"/>
    <cellStyle name="60% - Accent1 2 2" xfId="329"/>
    <cellStyle name="60% - Accent2 2 2" xfId="330"/>
    <cellStyle name="60% - Accent3 2 2" xfId="331"/>
    <cellStyle name="60% - Accent4 2 2" xfId="332"/>
    <cellStyle name="60% - Accent5 2 2" xfId="333"/>
    <cellStyle name="60% - Accent6 2 2" xfId="334"/>
    <cellStyle name="60% Accent1" xfId="335"/>
    <cellStyle name="Accent1 2 2" xfId="336"/>
    <cellStyle name="Accent2 2 2" xfId="337"/>
    <cellStyle name="Accent3 2 2" xfId="338"/>
    <cellStyle name="Accent4 2 2" xfId="339"/>
    <cellStyle name="Accent6 2 2" xfId="340"/>
    <cellStyle name="Account 10 2" xfId="341"/>
    <cellStyle name="Account 10 2 2" xfId="342"/>
    <cellStyle name="Account 10 3" xfId="343"/>
    <cellStyle name="Account 11 2" xfId="344"/>
    <cellStyle name="Account 11 2 2" xfId="345"/>
    <cellStyle name="Account 11 3" xfId="346"/>
    <cellStyle name="Account 12 2" xfId="347"/>
    <cellStyle name="Account 12 2 2" xfId="348"/>
    <cellStyle name="Account 12 3" xfId="349"/>
    <cellStyle name="Account 13 2" xfId="350"/>
    <cellStyle name="Account 13 2 2" xfId="351"/>
    <cellStyle name="Account 13 3" xfId="352"/>
    <cellStyle name="Account 14 2" xfId="353"/>
    <cellStyle name="Account 14 2 2" xfId="354"/>
    <cellStyle name="Account 14 3" xfId="355"/>
    <cellStyle name="Account 15 2" xfId="356"/>
    <cellStyle name="Account 15 2 2" xfId="357"/>
    <cellStyle name="Account 15 3" xfId="358"/>
    <cellStyle name="Account 2 2" xfId="359"/>
    <cellStyle name="Account 2 2 2" xfId="360"/>
    <cellStyle name="Account 2 3" xfId="361"/>
    <cellStyle name="Account 3 2" xfId="362"/>
    <cellStyle name="Account 3 2 2" xfId="363"/>
    <cellStyle name="Account 3 3" xfId="364"/>
    <cellStyle name="Account 4 2" xfId="365"/>
    <cellStyle name="Account 4 2 2" xfId="366"/>
    <cellStyle name="Account 4 3" xfId="367"/>
    <cellStyle name="Account 5 2" xfId="368"/>
    <cellStyle name="Account 5 2 2" xfId="369"/>
    <cellStyle name="Account 5 3" xfId="370"/>
    <cellStyle name="Account 6 2" xfId="371"/>
    <cellStyle name="Account 6 2 2" xfId="372"/>
    <cellStyle name="Account 6 3" xfId="373"/>
    <cellStyle name="Account 7 2" xfId="374"/>
    <cellStyle name="Account 7 2 2" xfId="375"/>
    <cellStyle name="Account 7 3" xfId="376"/>
    <cellStyle name="Account 8 2" xfId="377"/>
    <cellStyle name="Account 8 2 2" xfId="378"/>
    <cellStyle name="Account 8 3" xfId="379"/>
    <cellStyle name="Account 9 2" xfId="380"/>
    <cellStyle name="Account 9 2 2" xfId="381"/>
    <cellStyle name="Account 9 3" xfId="382"/>
    <cellStyle name="Bad 2 2" xfId="383"/>
    <cellStyle name="Calculation 2 2" xfId="384"/>
    <cellStyle name="Comma 7" xfId="385"/>
    <cellStyle name="Comma 7 2" xfId="386"/>
    <cellStyle name="Currency 2 6" xfId="387"/>
    <cellStyle name="Currency 6" xfId="388"/>
    <cellStyle name="Currency 6 2" xfId="389"/>
    <cellStyle name="Fund 10 2" xfId="390"/>
    <cellStyle name="Fund 10 2 2" xfId="391"/>
    <cellStyle name="Fund 10 3" xfId="392"/>
    <cellStyle name="Fund 11 2" xfId="393"/>
    <cellStyle name="Fund 11 2 2" xfId="394"/>
    <cellStyle name="Fund 11 3" xfId="395"/>
    <cellStyle name="Fund 12 2" xfId="396"/>
    <cellStyle name="Fund 12 2 2" xfId="397"/>
    <cellStyle name="Fund 12 3" xfId="398"/>
    <cellStyle name="Fund 13 2" xfId="399"/>
    <cellStyle name="Fund 13 2 2" xfId="400"/>
    <cellStyle name="Fund 13 3" xfId="401"/>
    <cellStyle name="Fund 14 2" xfId="402"/>
    <cellStyle name="Fund 14 2 2" xfId="403"/>
    <cellStyle name="Fund 14 3" xfId="404"/>
    <cellStyle name="Fund 15 2" xfId="405"/>
    <cellStyle name="Fund 15 2 2" xfId="406"/>
    <cellStyle name="Fund 15 3" xfId="407"/>
    <cellStyle name="Fund 2 2" xfId="408"/>
    <cellStyle name="Fund 2 2 2" xfId="409"/>
    <cellStyle name="Fund 2 3" xfId="410"/>
    <cellStyle name="Fund 3 2" xfId="411"/>
    <cellStyle name="Fund 3 2 2" xfId="412"/>
    <cellStyle name="Fund 3 3" xfId="413"/>
    <cellStyle name="Fund 4 2" xfId="414"/>
    <cellStyle name="Fund 4 2 2" xfId="415"/>
    <cellStyle name="Fund 4 3" xfId="416"/>
    <cellStyle name="Fund 5 2" xfId="417"/>
    <cellStyle name="Fund 5 2 2" xfId="418"/>
    <cellStyle name="Fund 5 3" xfId="419"/>
    <cellStyle name="Fund 6 2" xfId="420"/>
    <cellStyle name="Fund 6 2 2" xfId="421"/>
    <cellStyle name="Fund 6 3" xfId="422"/>
    <cellStyle name="Fund 7 2" xfId="423"/>
    <cellStyle name="Fund 7 2 2" xfId="424"/>
    <cellStyle name="Fund 7 3" xfId="425"/>
    <cellStyle name="Fund 8 2" xfId="426"/>
    <cellStyle name="Fund 8 2 2" xfId="427"/>
    <cellStyle name="Fund 8 3" xfId="428"/>
    <cellStyle name="Fund 9 2" xfId="429"/>
    <cellStyle name="Fund 9 2 2" xfId="430"/>
    <cellStyle name="Fund 9 3" xfId="431"/>
    <cellStyle name="Good 2 2" xfId="432"/>
    <cellStyle name="Heading 1 2 2" xfId="433"/>
    <cellStyle name="Heading 2 2 2" xfId="434"/>
    <cellStyle name="Heading 3 2 2" xfId="435"/>
    <cellStyle name="Heading 4 2 2" xfId="436"/>
    <cellStyle name="Hyperlink 2" xfId="437"/>
    <cellStyle name="Hyperlink 3" xfId="438"/>
    <cellStyle name="Input 2 2" xfId="439"/>
    <cellStyle name="Linked Cell 2 2" xfId="440"/>
    <cellStyle name="Neutral 2 2" xfId="441"/>
    <cellStyle name="Normal 11" xfId="442"/>
    <cellStyle name="Normal 11 2" xfId="443"/>
    <cellStyle name="Normal 4 4" xfId="444"/>
    <cellStyle name="Normal 5 2 5" xfId="445"/>
    <cellStyle name="Normal 5 9" xfId="446"/>
    <cellStyle name="Normal 9 3" xfId="447"/>
    <cellStyle name="Normal 9 4" xfId="448"/>
    <cellStyle name="Org 10 2" xfId="449"/>
    <cellStyle name="Org 10 2 2" xfId="450"/>
    <cellStyle name="Org 10 3" xfId="451"/>
    <cellStyle name="Org 11 2" xfId="452"/>
    <cellStyle name="Org 11 2 2" xfId="453"/>
    <cellStyle name="Org 11 3" xfId="454"/>
    <cellStyle name="Org 12 2" xfId="455"/>
    <cellStyle name="Org 12 2 2" xfId="456"/>
    <cellStyle name="Org 12 3" xfId="457"/>
    <cellStyle name="Org 13 2" xfId="458"/>
    <cellStyle name="Org 13 2 2" xfId="459"/>
    <cellStyle name="Org 13 3" xfId="460"/>
    <cellStyle name="Org 14 2" xfId="461"/>
    <cellStyle name="Org 14 2 2" xfId="462"/>
    <cellStyle name="Org 14 3" xfId="463"/>
    <cellStyle name="Org 15 2" xfId="464"/>
    <cellStyle name="Org 15 2 2" xfId="465"/>
    <cellStyle name="Org 15 3" xfId="466"/>
    <cellStyle name="Org 2 2" xfId="467"/>
    <cellStyle name="Org 2 2 2" xfId="468"/>
    <cellStyle name="Org 2 3" xfId="469"/>
    <cellStyle name="Org 3 2" xfId="470"/>
    <cellStyle name="Org 3 2 2" xfId="471"/>
    <cellStyle name="Org 3 3" xfId="472"/>
    <cellStyle name="Org 4 2" xfId="473"/>
    <cellStyle name="Org 4 2 2" xfId="474"/>
    <cellStyle name="Org 4 3" xfId="475"/>
    <cellStyle name="Org 5 2" xfId="476"/>
    <cellStyle name="Org 5 2 2" xfId="477"/>
    <cellStyle name="Org 5 3" xfId="478"/>
    <cellStyle name="Org 6 2" xfId="479"/>
    <cellStyle name="Org 6 2 2" xfId="480"/>
    <cellStyle name="Org 6 3" xfId="481"/>
    <cellStyle name="Org 7 2" xfId="482"/>
    <cellStyle name="Org 7 2 2" xfId="483"/>
    <cellStyle name="Org 7 3" xfId="484"/>
    <cellStyle name="Org 8 2" xfId="485"/>
    <cellStyle name="Org 8 2 2" xfId="486"/>
    <cellStyle name="Org 8 3" xfId="487"/>
    <cellStyle name="Org 9 2" xfId="488"/>
    <cellStyle name="Org 9 2 2" xfId="489"/>
    <cellStyle name="Org 9 3" xfId="490"/>
    <cellStyle name="Output 2 2" xfId="491"/>
    <cellStyle name="Project 10 2" xfId="492"/>
    <cellStyle name="Project 10 2 2" xfId="493"/>
    <cellStyle name="Project 10 3" xfId="494"/>
    <cellStyle name="Project 11 2" xfId="495"/>
    <cellStyle name="Project 11 2 2" xfId="496"/>
    <cellStyle name="Project 11 3" xfId="497"/>
    <cellStyle name="Project 12 2" xfId="498"/>
    <cellStyle name="Project 12 2 2" xfId="499"/>
    <cellStyle name="Project 12 3" xfId="500"/>
    <cellStyle name="Project 13 2" xfId="501"/>
    <cellStyle name="Project 13 2 2" xfId="502"/>
    <cellStyle name="Project 13 3" xfId="503"/>
    <cellStyle name="Project 14 2" xfId="504"/>
    <cellStyle name="Project 14 2 2" xfId="505"/>
    <cellStyle name="Project 14 3" xfId="506"/>
    <cellStyle name="Project 15 2" xfId="507"/>
    <cellStyle name="Project 15 2 2" xfId="508"/>
    <cellStyle name="Project 15 3" xfId="509"/>
    <cellStyle name="Project 2 2" xfId="510"/>
    <cellStyle name="Project 2 2 2" xfId="511"/>
    <cellStyle name="Project 2 3" xfId="512"/>
    <cellStyle name="Project 3 2" xfId="513"/>
    <cellStyle name="Project 3 2 2" xfId="514"/>
    <cellStyle name="Project 3 3" xfId="515"/>
    <cellStyle name="Project 4 2" xfId="516"/>
    <cellStyle name="Project 4 2 2" xfId="517"/>
    <cellStyle name="Project 4 3" xfId="518"/>
    <cellStyle name="Project 5 2" xfId="519"/>
    <cellStyle name="Project 5 2 2" xfId="520"/>
    <cellStyle name="Project 5 3" xfId="521"/>
    <cellStyle name="Project 6 2" xfId="522"/>
    <cellStyle name="Project 6 2 2" xfId="523"/>
    <cellStyle name="Project 6 3" xfId="524"/>
    <cellStyle name="Project 7 2" xfId="525"/>
    <cellStyle name="Project 7 2 2" xfId="526"/>
    <cellStyle name="Project 7 3" xfId="527"/>
    <cellStyle name="Project 8 2" xfId="528"/>
    <cellStyle name="Project 8 2 2" xfId="529"/>
    <cellStyle name="Project 8 3" xfId="530"/>
    <cellStyle name="Project 9 2" xfId="531"/>
    <cellStyle name="Project 9 2 2" xfId="532"/>
    <cellStyle name="Project 9 3" xfId="533"/>
    <cellStyle name="Subtotal" xfId="534"/>
    <cellStyle name="task 10 2" xfId="535"/>
    <cellStyle name="task 10 2 2" xfId="536"/>
    <cellStyle name="task 10 3" xfId="537"/>
    <cellStyle name="task 11 2" xfId="538"/>
    <cellStyle name="task 11 2 2" xfId="539"/>
    <cellStyle name="task 11 3" xfId="540"/>
    <cellStyle name="task 12 2" xfId="541"/>
    <cellStyle name="task 12 2 2" xfId="542"/>
    <cellStyle name="task 12 3" xfId="543"/>
    <cellStyle name="task 13 2" xfId="544"/>
    <cellStyle name="task 13 2 2" xfId="545"/>
    <cellStyle name="task 13 3" xfId="546"/>
    <cellStyle name="task 14 2" xfId="547"/>
    <cellStyle name="task 14 2 2" xfId="548"/>
    <cellStyle name="task 14 3" xfId="549"/>
    <cellStyle name="task 15 2" xfId="550"/>
    <cellStyle name="task 15 2 2" xfId="551"/>
    <cellStyle name="task 15 3" xfId="552"/>
    <cellStyle name="task 2 2" xfId="553"/>
    <cellStyle name="task 2 2 2" xfId="554"/>
    <cellStyle name="task 2 3" xfId="555"/>
    <cellStyle name="task 3 2" xfId="556"/>
    <cellStyle name="task 3 2 2" xfId="557"/>
    <cellStyle name="task 3 3" xfId="558"/>
    <cellStyle name="task 4 2" xfId="559"/>
    <cellStyle name="task 4 2 2" xfId="560"/>
    <cellStyle name="task 4 3" xfId="561"/>
    <cellStyle name="task 5 2" xfId="562"/>
    <cellStyle name="task 5 2 2" xfId="563"/>
    <cellStyle name="task 5 3" xfId="564"/>
    <cellStyle name="task 6 2" xfId="565"/>
    <cellStyle name="task 6 2 2" xfId="566"/>
    <cellStyle name="task 6 3" xfId="567"/>
    <cellStyle name="task 7 2" xfId="568"/>
    <cellStyle name="task 7 2 2" xfId="569"/>
    <cellStyle name="task 7 3" xfId="570"/>
    <cellStyle name="task 8 2" xfId="571"/>
    <cellStyle name="task 8 2 2" xfId="572"/>
    <cellStyle name="task 8 3" xfId="573"/>
    <cellStyle name="task 9 2" xfId="574"/>
    <cellStyle name="task 9 2 2" xfId="575"/>
    <cellStyle name="task 9 3" xfId="576"/>
    <cellStyle name="Title 2 2" xfId="577"/>
    <cellStyle name="Total 2 2" xfId="578"/>
    <cellStyle name="Normal 13" xfId="579"/>
    <cellStyle name="Comma 8" xfId="580"/>
    <cellStyle name="Normal 25" xfId="581"/>
    <cellStyle name="Comma 16" xfId="5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customXml" Target="../customXml/item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nzacr\Local%20Settings\Temporary%20Internet%20Files\OLK65\Copy%20of%20Countywide_Equipment_Replacement_Templates%20BA%20Example%20(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ndlem\Local%20Settings\Temporary%20Internet%20Files\OLK8C\DATASET%20CSD%20REV(shared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2E37DE4\BHRD%20Crisis%20Care%20Center%20with%20OEFA%20forecast%20update%2003132023%20with%20Senior%20exempt%20taxable%20(1)_Levers+IP%20Tabl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karol\OneDrive%20-%20King%20County\Documents\Work%20Folders\FINANCIALS\BUDGET\2021_2022\2021-2022-E911-Budget-Master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ordj\AppData\Local\Microsoft\Windows\Temporary%20Internet%20Files\Content.Outlook\DJH4TYBY\Countywide_Equipment_Replacement_Template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(5) Project by Fund-pivot"/>
      <sheetName val="OrdIndex"/>
      <sheetName val="Appro_Sections"/>
      <sheetName val="BudgetTransparency"/>
      <sheetName val="BT Section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CC"/>
      <sheetName val="MAR1323 OEFA"/>
      <sheetName val="Aug2622 OEFA"/>
      <sheetName val="Timing "/>
      <sheetName val="SR AV"/>
      <sheetName val="SUMMARY "/>
      <sheetName val="graph"/>
      <sheetName val="Property Tax Only - Annual comp"/>
      <sheetName val="For Council Staff 1115"/>
      <sheetName val="econ and fin model  (145)"/>
      <sheetName val="econ and fin model  (145) SR AV"/>
      <sheetName val="Spend Plan  (0.145) - 2025"/>
      <sheetName val="Spend Plan  (0.145) - 2026"/>
      <sheetName val="Original Spend Plan (0.13) "/>
      <sheetName val="econ and fin model "/>
      <sheetName val="personnel"/>
      <sheetName val="4 v 5 CCCs Spend Plan "/>
      <sheetName val="econ and fin model  (2)"/>
      <sheetName val="Delayed Start CCC Spend Plan "/>
      <sheetName val="econ and fin model  (3)"/>
      <sheetName val="personnel_MG"/>
      <sheetName val="Staffing_MG"/>
      <sheetName val="Staffing_MG_v2"/>
      <sheetName val="IP Strategies MCD-20%-OLD"/>
      <sheetName val="IP Strategies MCD-40%-OLD"/>
      <sheetName val="IP Allocation Plan v1 - OLD"/>
      <sheetName val="IP Strategies v2 - OLD (unadj)"/>
      <sheetName val="IP Strategies v2-OLD (PSB INFL)"/>
      <sheetName val="IP Strat v3 - OLD (ORIG INFLAT)"/>
      <sheetName val="IP Strat v4 - OLD (ORIG INFLAT)"/>
      <sheetName val="IP Strat - ACTIVE (ORIG INFLAT)"/>
      <sheetName val="SUMMARY TABLE"/>
      <sheetName val="archive model pre-reserve120423"/>
      <sheetName val="SANDBOX"/>
      <sheetName val="CCC_BHRD_Staffing"/>
      <sheetName val="Levers_MG"/>
      <sheetName val="Non-personnel costs"/>
      <sheetName val="Oversight Staffing "/>
      <sheetName val="MAR22"/>
      <sheetName val="Summary"/>
      <sheetName val="6-year"/>
      <sheetName val="9-year"/>
      <sheetName val="Spend &amp; Time Plan "/>
      <sheetName val="Admin Staff Plan"/>
      <sheetName val="Admin Detail"/>
      <sheetName val="workforce mode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C3">
            <v>586521.6588000001</v>
          </cell>
          <cell r="D3">
            <v>599143.5054</v>
          </cell>
          <cell r="E3">
            <v>612247.43745</v>
          </cell>
          <cell r="F3">
            <v>625648.0131</v>
          </cell>
          <cell r="G3">
            <v>639330.1893</v>
          </cell>
          <cell r="H3">
            <v>653269.6764</v>
          </cell>
          <cell r="I3">
            <v>667443.348</v>
          </cell>
          <cell r="J3">
            <v>681921.18225</v>
          </cell>
          <cell r="K3">
            <v>696728.33505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  <sheetName val="List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dget vs Actual"/>
      <sheetName val="P&amp;LFrcstGraph"/>
      <sheetName val="EscrowDistro2020"/>
      <sheetName val="EscrowDistro"/>
      <sheetName val="Revenue"/>
      <sheetName val="ExpDetailFWG"/>
      <sheetName val="BudgetDetail"/>
      <sheetName val="VAR LOAD"/>
      <sheetName val="Budgets"/>
      <sheetName val="Proforma_AP_byMonth"/>
      <sheetName val="Sheet3"/>
      <sheetName val="Data"/>
      <sheetName val="RevenueBudget"/>
      <sheetName val="Lists"/>
      <sheetName val="CAPEX"/>
      <sheetName val="3170 FundBalance"/>
      <sheetName val="ProjActuals"/>
      <sheetName val="ProjForecast"/>
      <sheetName val="Help"/>
      <sheetName val="HiLvlFC"/>
      <sheetName val="PastNotes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DAA26-0C7E-4421-A68C-2392C4475F67}">
  <sheetPr>
    <pageSetUpPr fitToPage="1"/>
  </sheetPr>
  <dimension ref="A1:V65"/>
  <sheetViews>
    <sheetView showGridLines="0" tabSelected="1" zoomScale="70" zoomScaleNormal="70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36" sqref="A36"/>
    </sheetView>
  </sheetViews>
  <sheetFormatPr defaultColWidth="9.28125" defaultRowHeight="15" outlineLevelRow="1" outlineLevelCol="1"/>
  <cols>
    <col min="1" max="1" width="84.00390625" style="1" customWidth="1"/>
    <col min="2" max="2" width="16.421875" style="1" bestFit="1" customWidth="1"/>
    <col min="3" max="3" width="15.57421875" style="1" bestFit="1" customWidth="1"/>
    <col min="4" max="4" width="17.421875" style="1" customWidth="1" outlineLevel="1"/>
    <col min="5" max="5" width="16.7109375" style="1" customWidth="1" outlineLevel="1"/>
    <col min="6" max="6" width="16.421875" style="1" customWidth="1" outlineLevel="1"/>
    <col min="7" max="8" width="16.421875" style="1" bestFit="1" customWidth="1"/>
    <col min="9" max="9" width="16.421875" style="1" customWidth="1"/>
    <col min="10" max="11" width="18.421875" style="1" bestFit="1" customWidth="1"/>
    <col min="12" max="12" width="2.28125" style="1" customWidth="1"/>
    <col min="13" max="13" width="12.140625" style="1" bestFit="1" customWidth="1"/>
    <col min="14" max="15" width="13.421875" style="1" hidden="1" customWidth="1"/>
    <col min="16" max="16" width="9.28125" style="1" customWidth="1"/>
    <col min="17" max="17" width="13.28125" style="1" bestFit="1" customWidth="1"/>
    <col min="18" max="16384" width="9.28125" style="1" customWidth="1"/>
  </cols>
  <sheetData>
    <row r="1" spans="1:12" s="30" customFormat="1" ht="15.6">
      <c r="A1" s="99" t="s">
        <v>0</v>
      </c>
      <c r="B1" s="99"/>
      <c r="C1" s="99"/>
      <c r="D1" s="99"/>
      <c r="E1" s="99"/>
      <c r="F1" s="99"/>
      <c r="G1" s="99"/>
      <c r="H1" s="99"/>
      <c r="I1" s="92"/>
      <c r="J1" s="92"/>
      <c r="K1" s="92"/>
      <c r="L1" s="3"/>
    </row>
    <row r="2" spans="1:16" s="30" customFormat="1" ht="15.6">
      <c r="A2" s="99" t="s">
        <v>57</v>
      </c>
      <c r="B2" s="99"/>
      <c r="C2" s="99"/>
      <c r="D2" s="99"/>
      <c r="E2" s="99"/>
      <c r="F2" s="99"/>
      <c r="G2" s="99"/>
      <c r="H2" s="99"/>
      <c r="I2" s="92"/>
      <c r="J2" s="92"/>
      <c r="K2" s="92"/>
      <c r="L2" s="3"/>
      <c r="M2" s="31"/>
      <c r="N2" s="31"/>
      <c r="O2" s="31"/>
      <c r="P2" s="31"/>
    </row>
    <row r="3" spans="1:16" s="30" customFormat="1" ht="15.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1"/>
      <c r="N3" s="31"/>
      <c r="O3" s="31"/>
      <c r="P3" s="31"/>
    </row>
    <row r="4" spans="1:12" s="30" customFormat="1" ht="46.8">
      <c r="A4" s="70" t="s">
        <v>1</v>
      </c>
      <c r="B4" s="71" t="s">
        <v>2</v>
      </c>
      <c r="C4" s="72" t="s">
        <v>3</v>
      </c>
      <c r="D4" s="73" t="s">
        <v>4</v>
      </c>
      <c r="E4" s="73" t="s">
        <v>5</v>
      </c>
      <c r="F4" s="73" t="s">
        <v>6</v>
      </c>
      <c r="G4" s="72" t="s">
        <v>7</v>
      </c>
      <c r="H4" s="72" t="s">
        <v>8</v>
      </c>
      <c r="I4" s="72" t="s">
        <v>9</v>
      </c>
      <c r="J4" s="72" t="s">
        <v>10</v>
      </c>
      <c r="K4" s="72" t="s">
        <v>11</v>
      </c>
      <c r="L4" s="3"/>
    </row>
    <row r="5" spans="1:13" s="30" customFormat="1" ht="15.6">
      <c r="A5" s="22" t="s">
        <v>12</v>
      </c>
      <c r="B5" s="27">
        <v>0</v>
      </c>
      <c r="C5" s="27">
        <v>0</v>
      </c>
      <c r="D5" s="37">
        <f>B32</f>
        <v>0</v>
      </c>
      <c r="E5" s="37">
        <f>B32</f>
        <v>0</v>
      </c>
      <c r="F5" s="37">
        <f>B32</f>
        <v>0</v>
      </c>
      <c r="G5" s="15">
        <f>F32</f>
        <v>31954435.018800005</v>
      </c>
      <c r="H5" s="15">
        <f>G32</f>
        <v>30305682.978200004</v>
      </c>
      <c r="I5" s="15">
        <f aca="true" t="shared" si="0" ref="I5:K5">H32</f>
        <v>-5461804.291080236</v>
      </c>
      <c r="J5" s="15">
        <f t="shared" si="0"/>
        <v>-3175160.4480527043</v>
      </c>
      <c r="K5" s="15">
        <f t="shared" si="0"/>
        <v>8901003.541735113</v>
      </c>
      <c r="L5" s="3"/>
      <c r="M5" s="32"/>
    </row>
    <row r="6" spans="1:17" s="30" customFormat="1" ht="15.6">
      <c r="A6" s="23" t="s">
        <v>13</v>
      </c>
      <c r="B6" s="4"/>
      <c r="C6" s="4"/>
      <c r="D6" s="38"/>
      <c r="E6" s="38"/>
      <c r="F6" s="38"/>
      <c r="G6" s="5"/>
      <c r="H6" s="5"/>
      <c r="I6" s="5"/>
      <c r="J6" s="5"/>
      <c r="K6" s="5"/>
      <c r="L6" s="3"/>
      <c r="Q6" s="50"/>
    </row>
    <row r="7" spans="1:17" s="30" customFormat="1" ht="15.6" hidden="1" outlineLevel="1">
      <c r="A7" s="86" t="s">
        <v>14</v>
      </c>
      <c r="B7" s="11">
        <v>0</v>
      </c>
      <c r="C7" s="82">
        <v>0</v>
      </c>
      <c r="D7" s="46">
        <v>0</v>
      </c>
      <c r="E7" s="46">
        <v>0</v>
      </c>
      <c r="F7" s="46">
        <f>C7</f>
        <v>0</v>
      </c>
      <c r="G7" s="49">
        <v>0</v>
      </c>
      <c r="H7" s="49">
        <v>0</v>
      </c>
      <c r="I7" s="49"/>
      <c r="J7" s="11"/>
      <c r="K7" s="11"/>
      <c r="L7" s="3"/>
      <c r="Q7" s="50"/>
    </row>
    <row r="8" spans="1:17" s="30" customFormat="1" ht="15.6" hidden="1" outlineLevel="1">
      <c r="A8" s="86" t="s">
        <v>15</v>
      </c>
      <c r="B8" s="49">
        <v>0</v>
      </c>
      <c r="C8" s="49">
        <v>0</v>
      </c>
      <c r="D8" s="46">
        <v>0</v>
      </c>
      <c r="E8" s="46">
        <v>0</v>
      </c>
      <c r="F8" s="46">
        <f aca="true" t="shared" si="1" ref="F8:F12">C8</f>
        <v>0</v>
      </c>
      <c r="G8" s="49">
        <v>0</v>
      </c>
      <c r="H8" s="49">
        <v>0</v>
      </c>
      <c r="I8" s="49"/>
      <c r="J8" s="11"/>
      <c r="K8" s="11"/>
      <c r="L8" s="3"/>
      <c r="Q8" s="50"/>
    </row>
    <row r="9" spans="1:17" s="30" customFormat="1" ht="15.6" collapsed="1">
      <c r="A9" s="86" t="s">
        <v>16</v>
      </c>
      <c r="B9" s="63">
        <v>0</v>
      </c>
      <c r="C9" s="49">
        <v>0</v>
      </c>
      <c r="D9" s="46">
        <v>0</v>
      </c>
      <c r="E9" s="46">
        <v>0</v>
      </c>
      <c r="F9" s="46">
        <v>117304331.76</v>
      </c>
      <c r="G9" s="49">
        <v>119828701.08</v>
      </c>
      <c r="H9" s="49">
        <v>247579090.11</v>
      </c>
      <c r="I9" s="49">
        <v>258519973.14</v>
      </c>
      <c r="J9" s="11">
        <v>269872906.04999995</v>
      </c>
      <c r="K9" s="11">
        <v>139345667.01</v>
      </c>
      <c r="L9" s="3"/>
      <c r="N9" s="62">
        <f>F9-D9</f>
        <v>117304331.76</v>
      </c>
      <c r="Q9" s="50"/>
    </row>
    <row r="10" spans="1:22" s="30" customFormat="1" ht="15.6" hidden="1" outlineLevel="1">
      <c r="A10" s="86" t="s">
        <v>17</v>
      </c>
      <c r="B10" s="49">
        <v>0</v>
      </c>
      <c r="C10" s="49">
        <v>0</v>
      </c>
      <c r="D10" s="46">
        <v>0</v>
      </c>
      <c r="E10" s="46">
        <v>0</v>
      </c>
      <c r="F10" s="46">
        <f t="shared" si="1"/>
        <v>0</v>
      </c>
      <c r="G10" s="49">
        <v>0</v>
      </c>
      <c r="H10" s="49">
        <v>0</v>
      </c>
      <c r="I10" s="49"/>
      <c r="J10" s="11"/>
      <c r="K10" s="11"/>
      <c r="L10" s="3"/>
      <c r="P10" s="65"/>
      <c r="Q10" s="66"/>
      <c r="R10" s="65"/>
      <c r="S10" s="65"/>
      <c r="T10" s="65"/>
      <c r="U10" s="65"/>
      <c r="V10" s="65"/>
    </row>
    <row r="11" spans="1:22" s="30" customFormat="1" ht="15.6" hidden="1" outlineLevel="1">
      <c r="A11" s="86" t="s">
        <v>18</v>
      </c>
      <c r="B11" s="49">
        <v>0</v>
      </c>
      <c r="C11" s="49">
        <v>0</v>
      </c>
      <c r="D11" s="46">
        <v>0</v>
      </c>
      <c r="E11" s="46">
        <v>0</v>
      </c>
      <c r="F11" s="46">
        <f t="shared" si="1"/>
        <v>0</v>
      </c>
      <c r="G11" s="49">
        <v>0</v>
      </c>
      <c r="H11" s="49">
        <v>0</v>
      </c>
      <c r="I11" s="49"/>
      <c r="J11" s="11"/>
      <c r="K11" s="11"/>
      <c r="L11" s="3"/>
      <c r="P11" s="67"/>
      <c r="Q11" s="68"/>
      <c r="R11" s="68"/>
      <c r="S11" s="68"/>
      <c r="T11" s="68"/>
      <c r="U11" s="68"/>
      <c r="V11" s="68"/>
    </row>
    <row r="12" spans="1:22" s="30" customFormat="1" ht="15.6" hidden="1" outlineLevel="1">
      <c r="A12" s="86" t="s">
        <v>19</v>
      </c>
      <c r="B12" s="49">
        <v>0</v>
      </c>
      <c r="C12" s="49">
        <v>0</v>
      </c>
      <c r="D12" s="46">
        <v>0</v>
      </c>
      <c r="E12" s="46">
        <v>0</v>
      </c>
      <c r="F12" s="46">
        <f t="shared" si="1"/>
        <v>0</v>
      </c>
      <c r="G12" s="49">
        <v>0</v>
      </c>
      <c r="H12" s="49">
        <v>0</v>
      </c>
      <c r="I12" s="49"/>
      <c r="J12" s="11"/>
      <c r="K12" s="11"/>
      <c r="L12" s="3"/>
      <c r="P12" s="65"/>
      <c r="Q12" s="66"/>
      <c r="R12" s="65"/>
      <c r="S12" s="65"/>
      <c r="T12" s="65"/>
      <c r="U12" s="65"/>
      <c r="V12" s="65"/>
    </row>
    <row r="13" spans="1:22" s="30" customFormat="1" ht="15.6" collapsed="1">
      <c r="A13" s="86" t="s">
        <v>20</v>
      </c>
      <c r="B13" s="74">
        <v>0</v>
      </c>
      <c r="C13" s="6">
        <v>0</v>
      </c>
      <c r="D13" s="46">
        <v>0</v>
      </c>
      <c r="E13" s="46">
        <v>0</v>
      </c>
      <c r="F13" s="46">
        <f>+'[14]IP Strat - ACTIVE (ORIG INFLAT)'!$C$3</f>
        <v>586521.6588000001</v>
      </c>
      <c r="G13" s="49">
        <f>+'[14]IP Strat - ACTIVE (ORIG INFLAT)'!$D$3</f>
        <v>599143.5054</v>
      </c>
      <c r="H13" s="49">
        <f>+'[14]IP Strat - ACTIVE (ORIG INFLAT)'!$E$3+'[14]IP Strat - ACTIVE (ORIG INFLAT)'!$F$3</f>
        <v>1237895.45055</v>
      </c>
      <c r="I13" s="49">
        <f>+'[14]IP Strat - ACTIVE (ORIG INFLAT)'!$G$3+'[14]IP Strat - ACTIVE (ORIG INFLAT)'!$H$3</f>
        <v>1292599.8657</v>
      </c>
      <c r="J13" s="11">
        <f>+'[14]IP Strat - ACTIVE (ORIG INFLAT)'!$I$3+'[14]IP Strat - ACTIVE (ORIG INFLAT)'!$J$3</f>
        <v>1349364.5302499998</v>
      </c>
      <c r="K13" s="11">
        <f>+'[14]IP Strat - ACTIVE (ORIG INFLAT)'!$K$3</f>
        <v>696728.33505</v>
      </c>
      <c r="L13" s="3"/>
      <c r="N13" s="62">
        <f>F13-D13</f>
        <v>586521.6588000001</v>
      </c>
      <c r="P13" s="65"/>
      <c r="Q13" s="66"/>
      <c r="R13" s="65"/>
      <c r="S13" s="65"/>
      <c r="T13" s="65"/>
      <c r="U13" s="65"/>
      <c r="V13" s="65"/>
    </row>
    <row r="14" spans="1:16" s="30" customFormat="1" ht="15.6">
      <c r="A14" s="24" t="s">
        <v>21</v>
      </c>
      <c r="B14" s="7">
        <f aca="true" t="shared" si="2" ref="B14:J14">SUM(B7:B13)</f>
        <v>0</v>
      </c>
      <c r="C14" s="7">
        <f t="shared" si="2"/>
        <v>0</v>
      </c>
      <c r="D14" s="40">
        <f t="shared" si="2"/>
        <v>0</v>
      </c>
      <c r="E14" s="40">
        <f t="shared" si="2"/>
        <v>0</v>
      </c>
      <c r="F14" s="40">
        <f t="shared" si="2"/>
        <v>117890853.41880001</v>
      </c>
      <c r="G14" s="7">
        <f t="shared" si="2"/>
        <v>120427844.5854</v>
      </c>
      <c r="H14" s="8">
        <f t="shared" si="2"/>
        <v>248816985.56055</v>
      </c>
      <c r="I14" s="8">
        <f t="shared" si="2"/>
        <v>259812573.0057</v>
      </c>
      <c r="J14" s="8">
        <f t="shared" si="2"/>
        <v>271222270.58024997</v>
      </c>
      <c r="K14" s="8">
        <f aca="true" t="shared" si="3" ref="K14">SUM(K7:K13)</f>
        <v>140042395.34504998</v>
      </c>
      <c r="L14" s="3"/>
      <c r="M14" s="33"/>
      <c r="N14" s="62">
        <f>F14-D14</f>
        <v>117890853.41880001</v>
      </c>
      <c r="O14" s="33"/>
      <c r="P14" s="34"/>
    </row>
    <row r="15" spans="1:21" s="30" customFormat="1" ht="15.6">
      <c r="A15" s="23" t="s">
        <v>22</v>
      </c>
      <c r="B15" s="16"/>
      <c r="C15" s="16"/>
      <c r="D15" s="41"/>
      <c r="E15" s="41"/>
      <c r="F15" s="41"/>
      <c r="G15" s="19"/>
      <c r="H15" s="19"/>
      <c r="I15" s="19"/>
      <c r="J15" s="19"/>
      <c r="K15" s="19"/>
      <c r="L15" s="3"/>
      <c r="M15" s="33"/>
      <c r="N15" s="33"/>
      <c r="O15" s="33"/>
      <c r="P15" s="33"/>
      <c r="Q15" s="33"/>
      <c r="R15" s="33"/>
      <c r="S15" s="33"/>
      <c r="T15" s="33"/>
      <c r="U15" s="33"/>
    </row>
    <row r="16" spans="1:21" s="31" customFormat="1" ht="15.6">
      <c r="A16" s="77" t="s">
        <v>23</v>
      </c>
      <c r="B16" s="75">
        <v>0</v>
      </c>
      <c r="C16" s="69">
        <v>0</v>
      </c>
      <c r="D16" s="46">
        <v>0</v>
      </c>
      <c r="E16" s="46">
        <v>0</v>
      </c>
      <c r="F16" s="45">
        <v>16150000</v>
      </c>
      <c r="G16" s="21">
        <v>59888425</v>
      </c>
      <c r="H16" s="21">
        <v>127455638.79475333</v>
      </c>
      <c r="I16" s="21">
        <v>170934371.02832305</v>
      </c>
      <c r="J16" s="21">
        <v>166240256.3291949</v>
      </c>
      <c r="K16" s="21">
        <v>86146801.83594297</v>
      </c>
      <c r="L16" s="3"/>
      <c r="M16" s="80"/>
      <c r="N16" s="62">
        <f>F16-D16</f>
        <v>16150000</v>
      </c>
      <c r="O16" s="33"/>
      <c r="P16" s="33"/>
      <c r="Q16" s="33"/>
      <c r="R16" s="33"/>
      <c r="S16" s="33"/>
      <c r="T16" s="33"/>
      <c r="U16" s="33"/>
    </row>
    <row r="17" spans="1:21" s="30" customFormat="1" ht="15.6">
      <c r="A17" s="78" t="s">
        <v>24</v>
      </c>
      <c r="B17" s="49">
        <v>0</v>
      </c>
      <c r="C17" s="18">
        <v>0</v>
      </c>
      <c r="D17" s="46">
        <v>0</v>
      </c>
      <c r="E17" s="46">
        <v>0</v>
      </c>
      <c r="F17" s="45">
        <v>42000000</v>
      </c>
      <c r="G17" s="21">
        <v>33340000</v>
      </c>
      <c r="H17" s="21">
        <v>88722888</v>
      </c>
      <c r="I17" s="21">
        <v>3074610.000000001</v>
      </c>
      <c r="J17" s="21">
        <v>3720278.1000000024</v>
      </c>
      <c r="K17" s="21">
        <v>2143588.810000001</v>
      </c>
      <c r="L17" s="3"/>
      <c r="M17" s="80"/>
      <c r="N17" s="62">
        <f>F17-D17</f>
        <v>42000000</v>
      </c>
      <c r="O17" s="33"/>
      <c r="P17" s="33"/>
      <c r="Q17" s="33"/>
      <c r="R17" s="33"/>
      <c r="S17" s="33"/>
      <c r="T17" s="33"/>
      <c r="U17" s="33"/>
    </row>
    <row r="18" spans="1:21" s="30" customFormat="1" ht="15.6">
      <c r="A18" s="78" t="s">
        <v>25</v>
      </c>
      <c r="B18" s="63">
        <v>0</v>
      </c>
      <c r="C18" s="18">
        <v>0</v>
      </c>
      <c r="D18" s="46">
        <v>0</v>
      </c>
      <c r="E18" s="46">
        <v>0</v>
      </c>
      <c r="F18" s="45">
        <v>7500000</v>
      </c>
      <c r="G18" s="21">
        <v>11849360</v>
      </c>
      <c r="H18" s="21">
        <v>29381457.626011945</v>
      </c>
      <c r="I18" s="21">
        <v>42311718.19151901</v>
      </c>
      <c r="J18" s="21">
        <v>48076116.008176655</v>
      </c>
      <c r="K18" s="21">
        <v>24574254.752726905</v>
      </c>
      <c r="L18" s="3"/>
      <c r="M18" s="80"/>
      <c r="N18" s="62">
        <f>F18-D18</f>
        <v>7500000</v>
      </c>
      <c r="O18" s="64"/>
      <c r="P18" s="33"/>
      <c r="Q18" s="33"/>
      <c r="R18" s="33"/>
      <c r="S18" s="33"/>
      <c r="T18" s="33"/>
      <c r="U18" s="33"/>
    </row>
    <row r="19" spans="1:21" s="30" customFormat="1" ht="15.6">
      <c r="A19" s="78" t="s">
        <v>26</v>
      </c>
      <c r="B19" s="49">
        <v>0</v>
      </c>
      <c r="C19" s="18">
        <v>0</v>
      </c>
      <c r="D19" s="46">
        <v>0</v>
      </c>
      <c r="E19" s="46">
        <v>0</v>
      </c>
      <c r="F19" s="45">
        <v>8200000</v>
      </c>
      <c r="G19" s="21">
        <v>6289900</v>
      </c>
      <c r="H19" s="21">
        <v>14928077.150099998</v>
      </c>
      <c r="I19" s="21">
        <v>15364130.015673706</v>
      </c>
      <c r="J19" s="21">
        <v>15154048.42386137</v>
      </c>
      <c r="K19" s="21">
        <v>7742219.889220385</v>
      </c>
      <c r="L19" s="3"/>
      <c r="M19" s="80"/>
      <c r="N19" s="62">
        <f>F19-D19</f>
        <v>8200000</v>
      </c>
      <c r="O19" s="64"/>
      <c r="P19" s="33"/>
      <c r="Q19" s="33"/>
      <c r="R19" s="33"/>
      <c r="S19" s="33"/>
      <c r="T19" s="33"/>
      <c r="U19" s="33"/>
    </row>
    <row r="20" spans="1:21" s="30" customFormat="1" ht="15.6">
      <c r="A20" s="79" t="s">
        <v>27</v>
      </c>
      <c r="B20" s="11">
        <v>0</v>
      </c>
      <c r="C20" s="18">
        <v>0</v>
      </c>
      <c r="D20" s="46">
        <v>0</v>
      </c>
      <c r="E20" s="46">
        <v>0</v>
      </c>
      <c r="F20" s="45">
        <v>1750000</v>
      </c>
      <c r="G20" s="21">
        <v>2029000</v>
      </c>
      <c r="H20" s="21">
        <v>3415794.4382125</v>
      </c>
      <c r="I20" s="21">
        <v>3950799.7450917386</v>
      </c>
      <c r="J20" s="21">
        <v>3730444.5087857693</v>
      </c>
      <c r="K20" s="21">
        <v>1683091.2802653008</v>
      </c>
      <c r="L20" s="17"/>
      <c r="M20" s="80"/>
      <c r="N20" s="62">
        <f>F20-D20</f>
        <v>1750000</v>
      </c>
      <c r="O20" s="64"/>
      <c r="P20" s="33"/>
      <c r="Q20" s="33"/>
      <c r="R20" s="33"/>
      <c r="S20" s="33"/>
      <c r="T20" s="33"/>
      <c r="U20" s="33"/>
    </row>
    <row r="21" spans="1:21" s="30" customFormat="1" ht="15.6">
      <c r="A21" s="83" t="s">
        <v>28</v>
      </c>
      <c r="B21" s="49"/>
      <c r="C21" s="81"/>
      <c r="D21" s="46"/>
      <c r="E21" s="46"/>
      <c r="F21" s="45">
        <v>771020</v>
      </c>
      <c r="G21" s="21">
        <v>1098501.5499999998</v>
      </c>
      <c r="H21" s="21">
        <v>2282491.1145874998</v>
      </c>
      <c r="I21" s="21">
        <v>2508479.0313174715</v>
      </c>
      <c r="J21" s="21">
        <v>2637579.665703113</v>
      </c>
      <c r="K21" s="21">
        <v>1369426.7487285703</v>
      </c>
      <c r="L21" s="17"/>
      <c r="M21" s="80"/>
      <c r="N21" s="62"/>
      <c r="O21" s="64"/>
      <c r="P21" s="33"/>
      <c r="Q21" s="33"/>
      <c r="R21" s="33"/>
      <c r="S21" s="33"/>
      <c r="T21" s="33"/>
      <c r="U21" s="33"/>
    </row>
    <row r="22" spans="1:21" s="30" customFormat="1" ht="15.6">
      <c r="A22" s="83" t="s">
        <v>29</v>
      </c>
      <c r="B22" s="49"/>
      <c r="C22" s="81"/>
      <c r="D22" s="46"/>
      <c r="E22" s="46"/>
      <c r="F22" s="45">
        <v>5065398.4</v>
      </c>
      <c r="G22" s="21">
        <v>7581410.076</v>
      </c>
      <c r="H22" s="21">
        <v>18398125.706165</v>
      </c>
      <c r="I22" s="21">
        <v>19381821.15074748</v>
      </c>
      <c r="J22" s="21">
        <v>19587383.554740317</v>
      </c>
      <c r="K22" s="21">
        <v>9978785.022977147</v>
      </c>
      <c r="L22" s="17"/>
      <c r="M22" s="80"/>
      <c r="N22" s="62"/>
      <c r="O22" s="64"/>
      <c r="P22" s="33"/>
      <c r="Q22" s="33"/>
      <c r="R22" s="33"/>
      <c r="S22" s="33"/>
      <c r="T22" s="33"/>
      <c r="U22" s="33"/>
    </row>
    <row r="23" spans="1:21" s="30" customFormat="1" ht="15.6">
      <c r="A23" s="83" t="s">
        <v>30</v>
      </c>
      <c r="B23" s="49"/>
      <c r="C23" s="81"/>
      <c r="D23" s="46"/>
      <c r="E23" s="46"/>
      <c r="F23" s="45">
        <v>3500000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7"/>
      <c r="M23" s="80"/>
      <c r="N23" s="62"/>
      <c r="O23" s="64"/>
      <c r="P23" s="33"/>
      <c r="Q23" s="33"/>
      <c r="R23" s="33"/>
      <c r="S23" s="33"/>
      <c r="T23" s="33"/>
      <c r="U23" s="33"/>
    </row>
    <row r="24" spans="1:21" s="30" customFormat="1" ht="15.6">
      <c r="A24" s="83" t="s">
        <v>31</v>
      </c>
      <c r="B24" s="49"/>
      <c r="C24" s="81"/>
      <c r="D24" s="46"/>
      <c r="E24" s="46"/>
      <c r="F24" s="45">
        <v>1000000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17"/>
      <c r="M24" s="80"/>
      <c r="N24" s="62"/>
      <c r="O24" s="64"/>
      <c r="P24" s="33"/>
      <c r="Q24" s="33"/>
      <c r="R24" s="33"/>
      <c r="S24" s="33"/>
      <c r="T24" s="33"/>
      <c r="U24" s="33"/>
    </row>
    <row r="25" spans="1:21" s="30" customFormat="1" ht="15.6">
      <c r="A25" s="84"/>
      <c r="B25" s="16"/>
      <c r="C25" s="16"/>
      <c r="D25" s="39"/>
      <c r="E25" s="39"/>
      <c r="F25" s="39"/>
      <c r="G25" s="49">
        <v>0</v>
      </c>
      <c r="H25" s="49">
        <v>0</v>
      </c>
      <c r="I25" s="49"/>
      <c r="J25" s="11"/>
      <c r="K25" s="11"/>
      <c r="L25" s="17"/>
      <c r="N25" s="62">
        <f>F25-D25</f>
        <v>0</v>
      </c>
      <c r="O25" s="64"/>
      <c r="P25" s="33"/>
      <c r="Q25" s="33"/>
      <c r="R25" s="33"/>
      <c r="S25" s="33"/>
      <c r="T25" s="33"/>
      <c r="U25" s="33"/>
    </row>
    <row r="26" spans="1:15" s="30" customFormat="1" ht="15.6">
      <c r="A26" s="24" t="s">
        <v>32</v>
      </c>
      <c r="B26" s="8">
        <f aca="true" t="shared" si="4" ref="B26:K26">SUM(B16:B25)</f>
        <v>0</v>
      </c>
      <c r="C26" s="8">
        <f t="shared" si="4"/>
        <v>0</v>
      </c>
      <c r="D26" s="42">
        <f t="shared" si="4"/>
        <v>0</v>
      </c>
      <c r="E26" s="42">
        <f t="shared" si="4"/>
        <v>0</v>
      </c>
      <c r="F26" s="42">
        <f t="shared" si="4"/>
        <v>85936418.4</v>
      </c>
      <c r="G26" s="8">
        <f t="shared" si="4"/>
        <v>122076596.626</v>
      </c>
      <c r="H26" s="8">
        <f t="shared" si="4"/>
        <v>284584472.8298302</v>
      </c>
      <c r="I26" s="8">
        <f t="shared" si="4"/>
        <v>257525929.16267246</v>
      </c>
      <c r="J26" s="8">
        <f t="shared" si="4"/>
        <v>259146106.59046215</v>
      </c>
      <c r="K26" s="8">
        <f t="shared" si="4"/>
        <v>133638168.33986127</v>
      </c>
      <c r="L26" s="17"/>
      <c r="N26" s="62">
        <f>F26-D26</f>
        <v>85936418.4</v>
      </c>
      <c r="O26" s="62" t="e">
        <f>N26-#REF!</f>
        <v>#REF!</v>
      </c>
    </row>
    <row r="27" spans="1:14" s="30" customFormat="1" ht="17.4">
      <c r="A27" s="25" t="s">
        <v>33</v>
      </c>
      <c r="B27" s="28"/>
      <c r="C27" s="28"/>
      <c r="D27" s="43"/>
      <c r="E27" s="44"/>
      <c r="F27" s="44">
        <f>C27</f>
        <v>0</v>
      </c>
      <c r="G27" s="29"/>
      <c r="H27" s="29"/>
      <c r="I27" s="29"/>
      <c r="J27" s="29"/>
      <c r="K27" s="29"/>
      <c r="L27" s="17"/>
      <c r="N27" s="62"/>
    </row>
    <row r="28" spans="1:12" s="30" customFormat="1" ht="15.6">
      <c r="A28" s="23" t="s">
        <v>34</v>
      </c>
      <c r="B28" s="20"/>
      <c r="C28" s="20"/>
      <c r="D28" s="39"/>
      <c r="E28" s="39"/>
      <c r="F28" s="39"/>
      <c r="G28" s="18"/>
      <c r="H28" s="18"/>
      <c r="I28" s="18"/>
      <c r="J28" s="18"/>
      <c r="K28" s="18"/>
      <c r="L28" s="17"/>
    </row>
    <row r="29" spans="1:12" s="30" customFormat="1" ht="15.6">
      <c r="A29" s="76" t="s">
        <v>35</v>
      </c>
      <c r="B29" s="16">
        <v>0</v>
      </c>
      <c r="C29" s="16">
        <v>0</v>
      </c>
      <c r="D29" s="45">
        <v>0</v>
      </c>
      <c r="E29" s="45">
        <v>0</v>
      </c>
      <c r="F29" s="45">
        <v>0</v>
      </c>
      <c r="G29" s="16">
        <v>0</v>
      </c>
      <c r="H29" s="21">
        <v>0</v>
      </c>
      <c r="I29" s="21"/>
      <c r="J29" s="21"/>
      <c r="K29" s="21"/>
      <c r="L29" s="17"/>
    </row>
    <row r="30" spans="1:12" s="30" customFormat="1" ht="15.6" hidden="1" outlineLevel="1">
      <c r="A30" s="76" t="s">
        <v>36</v>
      </c>
      <c r="B30" s="16">
        <v>0</v>
      </c>
      <c r="C30" s="16">
        <v>0</v>
      </c>
      <c r="D30" s="45">
        <v>0</v>
      </c>
      <c r="E30" s="45">
        <v>0</v>
      </c>
      <c r="F30" s="45">
        <f>-B30</f>
        <v>0</v>
      </c>
      <c r="G30" s="16">
        <v>0</v>
      </c>
      <c r="H30" s="21">
        <v>0</v>
      </c>
      <c r="I30" s="21"/>
      <c r="J30" s="21"/>
      <c r="K30" s="21"/>
      <c r="L30" s="17"/>
    </row>
    <row r="31" spans="1:12" s="30" customFormat="1" ht="15.6" collapsed="1">
      <c r="A31" s="23" t="s">
        <v>37</v>
      </c>
      <c r="B31" s="8">
        <f aca="true" t="shared" si="5" ref="B31:H31">SUM(B29:B30)</f>
        <v>0</v>
      </c>
      <c r="C31" s="8">
        <f t="shared" si="5"/>
        <v>0</v>
      </c>
      <c r="D31" s="42">
        <f t="shared" si="5"/>
        <v>0</v>
      </c>
      <c r="E31" s="42">
        <f t="shared" si="5"/>
        <v>0</v>
      </c>
      <c r="F31" s="42">
        <f t="shared" si="5"/>
        <v>0</v>
      </c>
      <c r="G31" s="8">
        <f t="shared" si="5"/>
        <v>0</v>
      </c>
      <c r="H31" s="8">
        <f t="shared" si="5"/>
        <v>0</v>
      </c>
      <c r="I31" s="8"/>
      <c r="J31" s="8"/>
      <c r="K31" s="8"/>
      <c r="L31" s="17"/>
    </row>
    <row r="32" spans="1:12" s="30" customFormat="1" ht="15.6">
      <c r="A32" s="25" t="s">
        <v>38</v>
      </c>
      <c r="B32" s="52">
        <f>B5+B14-B26-B27+B31</f>
        <v>0</v>
      </c>
      <c r="C32" s="52">
        <f>C5+C14-C26-C27+C31</f>
        <v>0</v>
      </c>
      <c r="D32" s="95">
        <f>D5+D14-D26-D27-D31</f>
        <v>0</v>
      </c>
      <c r="E32" s="95">
        <f>E5+E14-E26-E27-E31</f>
        <v>0</v>
      </c>
      <c r="F32" s="95">
        <f>F5+F14-F26-F27-F31</f>
        <v>31954435.018800005</v>
      </c>
      <c r="G32" s="52">
        <f>G5+G14-G26-G27+G31</f>
        <v>30305682.978200004</v>
      </c>
      <c r="H32" s="52">
        <f>H5+H14-H26-H27+H31</f>
        <v>-5461804.291080236</v>
      </c>
      <c r="I32" s="52">
        <f>I5+I14-I26-I27+I31</f>
        <v>-3175160.4480527043</v>
      </c>
      <c r="J32" s="52">
        <f>J5+J14-J26-J27+J31</f>
        <v>8901003.541735113</v>
      </c>
      <c r="K32" s="52">
        <f>K5+K14-K26-K27+K31</f>
        <v>15305230.546923816</v>
      </c>
      <c r="L32" s="3"/>
    </row>
    <row r="33" spans="1:12" s="30" customFormat="1" ht="13.8" customHeight="1">
      <c r="A33" s="23" t="s">
        <v>39</v>
      </c>
      <c r="B33" s="9"/>
      <c r="C33" s="9"/>
      <c r="D33" s="46"/>
      <c r="E33" s="46"/>
      <c r="F33" s="46"/>
      <c r="G33" s="6"/>
      <c r="H33" s="6"/>
      <c r="I33" s="6"/>
      <c r="J33" s="6"/>
      <c r="K33" s="6"/>
      <c r="L33" s="3"/>
    </row>
    <row r="34" spans="1:12" s="30" customFormat="1" ht="15.6" hidden="1" outlineLevel="1">
      <c r="A34" s="86" t="s">
        <v>40</v>
      </c>
      <c r="B34" s="87">
        <f>(ROUND(B26/730,0)*60)</f>
        <v>0</v>
      </c>
      <c r="C34" s="87">
        <f>(ROUND(C26/365,0)*60)</f>
        <v>0</v>
      </c>
      <c r="D34" s="85">
        <f>(ROUND(D26/365,0)*60)</f>
        <v>0</v>
      </c>
      <c r="E34" s="85">
        <f>(ROUND(E26/365,0)*60)</f>
        <v>0</v>
      </c>
      <c r="F34" s="85"/>
      <c r="G34" s="87"/>
      <c r="H34" s="87">
        <v>0</v>
      </c>
      <c r="I34" s="87"/>
      <c r="J34" s="87"/>
      <c r="K34" s="87"/>
      <c r="L34" s="17"/>
    </row>
    <row r="35" spans="1:12" s="30" customFormat="1" ht="15.6" collapsed="1">
      <c r="A35" s="86" t="s">
        <v>41</v>
      </c>
      <c r="B35" s="87"/>
      <c r="C35" s="87"/>
      <c r="D35" s="85"/>
      <c r="E35" s="85"/>
      <c r="F35" s="85">
        <v>27600503</v>
      </c>
      <c r="G35" s="87">
        <v>28256093</v>
      </c>
      <c r="H35" s="87"/>
      <c r="I35" s="87"/>
      <c r="J35" s="87"/>
      <c r="K35" s="87"/>
      <c r="L35" s="17"/>
    </row>
    <row r="36" spans="1:12" s="30" customFormat="1" ht="15.6" hidden="1" outlineLevel="1">
      <c r="A36" s="88" t="s">
        <v>42</v>
      </c>
      <c r="B36" s="87"/>
      <c r="C36" s="87"/>
      <c r="D36" s="85"/>
      <c r="E36" s="85"/>
      <c r="F36" s="85"/>
      <c r="G36" s="87"/>
      <c r="H36" s="87"/>
      <c r="I36" s="87"/>
      <c r="J36" s="87"/>
      <c r="K36" s="87"/>
      <c r="L36" s="17"/>
    </row>
    <row r="37" spans="1:12" s="30" customFormat="1" ht="15.6" collapsed="1">
      <c r="A37" s="88" t="s">
        <v>43</v>
      </c>
      <c r="B37" s="87"/>
      <c r="C37" s="87"/>
      <c r="D37" s="85"/>
      <c r="E37" s="85"/>
      <c r="F37" s="85">
        <v>4353931.791780823</v>
      </c>
      <c r="G37" s="87">
        <v>2049589.5823561647</v>
      </c>
      <c r="H37" s="87">
        <v>5338850.019198687</v>
      </c>
      <c r="I37" s="87">
        <v>11903167.306058146</v>
      </c>
      <c r="J37" s="87">
        <v>14725627.47622402</v>
      </c>
      <c r="K37" s="89">
        <v>15285169.570904084</v>
      </c>
      <c r="L37" s="17"/>
    </row>
    <row r="38" spans="1:12" s="30" customFormat="1" ht="15.6" hidden="1" outlineLevel="1">
      <c r="A38" s="88" t="s">
        <v>44</v>
      </c>
      <c r="B38" s="87"/>
      <c r="C38" s="87"/>
      <c r="D38" s="85"/>
      <c r="E38" s="85"/>
      <c r="F38" s="85"/>
      <c r="G38" s="87"/>
      <c r="H38" s="87"/>
      <c r="I38" s="87"/>
      <c r="J38" s="87"/>
      <c r="K38" s="87"/>
      <c r="L38" s="17"/>
    </row>
    <row r="39" spans="1:12" s="30" customFormat="1" ht="15.6" collapsed="1">
      <c r="A39" s="23" t="s">
        <v>45</v>
      </c>
      <c r="B39" s="10">
        <f>SUM(B34:B34)</f>
        <v>0</v>
      </c>
      <c r="C39" s="10">
        <f>SUM(C34:C34)</f>
        <v>0</v>
      </c>
      <c r="D39" s="47">
        <f>SUM(D34:D34)</f>
        <v>0</v>
      </c>
      <c r="E39" s="47">
        <f>SUM(E34:E34)</f>
        <v>0</v>
      </c>
      <c r="F39" s="47">
        <f>SUM(F34:F38)</f>
        <v>31954434.791780822</v>
      </c>
      <c r="G39" s="10">
        <f aca="true" t="shared" si="6" ref="G39:J39">SUM(G34:G38)</f>
        <v>30305682.582356166</v>
      </c>
      <c r="H39" s="10">
        <f t="shared" si="6"/>
        <v>5338850.019198687</v>
      </c>
      <c r="I39" s="10">
        <f t="shared" si="6"/>
        <v>11903167.306058146</v>
      </c>
      <c r="J39" s="10">
        <f t="shared" si="6"/>
        <v>14725627.47622402</v>
      </c>
      <c r="K39" s="10">
        <f aca="true" t="shared" si="7" ref="K39">SUM(K34:K38)</f>
        <v>15285169.570904084</v>
      </c>
      <c r="L39" s="3"/>
    </row>
    <row r="40" spans="1:12" s="30" customFormat="1" ht="15.6">
      <c r="A40" s="26"/>
      <c r="B40" s="11"/>
      <c r="C40" s="11"/>
      <c r="D40" s="47"/>
      <c r="E40" s="47"/>
      <c r="F40" s="47"/>
      <c r="G40" s="10"/>
      <c r="H40" s="10"/>
      <c r="I40" s="10"/>
      <c r="J40" s="10"/>
      <c r="K40" s="10"/>
      <c r="L40" s="3"/>
    </row>
    <row r="41" spans="1:12" s="30" customFormat="1" ht="15.6">
      <c r="A41" s="86" t="s">
        <v>46</v>
      </c>
      <c r="B41" s="6">
        <f aca="true" t="shared" si="8" ref="B41:J41">ABS(IF(B32-B39&gt;0,0,B32-B39))</f>
        <v>0</v>
      </c>
      <c r="C41" s="6">
        <f t="shared" si="8"/>
        <v>0</v>
      </c>
      <c r="D41" s="46">
        <f t="shared" si="8"/>
        <v>0</v>
      </c>
      <c r="E41" s="46">
        <f t="shared" si="8"/>
        <v>0</v>
      </c>
      <c r="F41" s="46">
        <f t="shared" si="8"/>
        <v>0</v>
      </c>
      <c r="G41" s="63">
        <f t="shared" si="8"/>
        <v>0</v>
      </c>
      <c r="H41" s="63">
        <f t="shared" si="8"/>
        <v>10800654.310278922</v>
      </c>
      <c r="I41" s="63">
        <f t="shared" si="8"/>
        <v>15078327.75411085</v>
      </c>
      <c r="J41" s="6">
        <f t="shared" si="8"/>
        <v>5824623.934488907</v>
      </c>
      <c r="K41" s="6">
        <f aca="true" t="shared" si="9" ref="K41">ABS(IF(K32-K39&gt;0,0,K32-K39))</f>
        <v>0</v>
      </c>
      <c r="L41" s="3"/>
    </row>
    <row r="42" spans="1:12" s="30" customFormat="1" ht="15.6">
      <c r="A42" s="24"/>
      <c r="B42" s="12"/>
      <c r="C42" s="12"/>
      <c r="D42" s="48"/>
      <c r="E42" s="48"/>
      <c r="F42" s="48"/>
      <c r="G42" s="13"/>
      <c r="H42" s="13"/>
      <c r="I42" s="13"/>
      <c r="J42" s="13"/>
      <c r="K42" s="13"/>
      <c r="L42" s="3"/>
    </row>
    <row r="43" spans="1:12" s="30" customFormat="1" ht="15.6">
      <c r="A43" s="25" t="s">
        <v>47</v>
      </c>
      <c r="B43" s="14">
        <f aca="true" t="shared" si="10" ref="B43:J43">ROUND(B32-B39+B41,0)</f>
        <v>0</v>
      </c>
      <c r="C43" s="14">
        <f t="shared" si="10"/>
        <v>0</v>
      </c>
      <c r="D43" s="14">
        <f t="shared" si="10"/>
        <v>0</v>
      </c>
      <c r="E43" s="14">
        <f t="shared" si="10"/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aca="true" t="shared" si="11" ref="K43">ROUND(K32-K39+K41,0)</f>
        <v>20061</v>
      </c>
      <c r="L43" s="3"/>
    </row>
    <row r="44" spans="1:12" s="30" customFormat="1" ht="15">
      <c r="A44" s="1"/>
      <c r="B44" s="1"/>
      <c r="C44" s="51"/>
      <c r="D44" s="1"/>
      <c r="E44" s="1"/>
      <c r="F44" s="1"/>
      <c r="G44" s="51"/>
      <c r="H44" s="51"/>
      <c r="I44" s="51"/>
      <c r="J44" s="51"/>
      <c r="K44" s="51"/>
      <c r="L44" s="1"/>
    </row>
    <row r="45" spans="1:21" ht="15.6">
      <c r="A45" s="57" t="s">
        <v>48</v>
      </c>
      <c r="B45" s="58"/>
      <c r="C45" s="58"/>
      <c r="D45" s="59"/>
      <c r="E45" s="59"/>
      <c r="F45" s="59"/>
      <c r="G45" s="59"/>
      <c r="H45" s="59"/>
      <c r="I45" s="59"/>
      <c r="J45" s="59"/>
      <c r="K45" s="59"/>
      <c r="M45" s="30"/>
      <c r="N45" s="36"/>
      <c r="O45" s="30"/>
      <c r="P45" s="30"/>
      <c r="Q45" s="30"/>
      <c r="R45" s="30"/>
      <c r="S45" s="30"/>
      <c r="T45" s="30"/>
      <c r="U45" s="30"/>
    </row>
    <row r="46" spans="1:21" ht="15">
      <c r="A46" s="98" t="s">
        <v>58</v>
      </c>
      <c r="B46" s="100"/>
      <c r="C46" s="100"/>
      <c r="D46" s="100"/>
      <c r="E46" s="100"/>
      <c r="F46" s="100"/>
      <c r="G46" s="100"/>
      <c r="H46" s="100"/>
      <c r="I46" s="93"/>
      <c r="J46" s="93"/>
      <c r="K46" s="93"/>
      <c r="M46" s="30"/>
      <c r="N46" s="60"/>
      <c r="O46" s="61"/>
      <c r="P46" s="61"/>
      <c r="Q46" s="61"/>
      <c r="R46" s="61"/>
      <c r="S46" s="30"/>
      <c r="T46" s="30"/>
      <c r="U46" s="30"/>
    </row>
    <row r="47" spans="1:21" ht="14.4" customHeight="1">
      <c r="A47" s="91" t="s">
        <v>49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M47" s="30"/>
      <c r="N47" s="60"/>
      <c r="O47" s="61"/>
      <c r="P47" s="61"/>
      <c r="Q47" s="61"/>
      <c r="R47" s="61"/>
      <c r="S47" s="30"/>
      <c r="T47" s="30"/>
      <c r="U47" s="30"/>
    </row>
    <row r="48" spans="1:21" ht="15">
      <c r="A48" s="97" t="s">
        <v>50</v>
      </c>
      <c r="B48" s="97"/>
      <c r="C48" s="97"/>
      <c r="D48" s="97"/>
      <c r="E48" s="97"/>
      <c r="F48" s="97"/>
      <c r="G48" s="97"/>
      <c r="H48" s="97"/>
      <c r="I48" s="97"/>
      <c r="J48" s="97"/>
      <c r="K48" s="90"/>
      <c r="M48" s="30"/>
      <c r="N48" s="35">
        <f>IF(COUNTIF($B$32:$H$32,"&lt;0")&gt;0,1,0)</f>
        <v>1</v>
      </c>
      <c r="O48" s="30"/>
      <c r="P48" s="30"/>
      <c r="Q48" s="30"/>
      <c r="R48" s="30"/>
      <c r="S48" s="30"/>
      <c r="T48" s="30"/>
      <c r="U48" s="30"/>
    </row>
    <row r="49" spans="1:21" ht="27.75" customHeight="1">
      <c r="A49" s="101" t="s">
        <v>59</v>
      </c>
      <c r="B49" s="101"/>
      <c r="C49" s="101"/>
      <c r="D49" s="101"/>
      <c r="E49" s="101"/>
      <c r="F49" s="101"/>
      <c r="G49" s="101"/>
      <c r="H49" s="101"/>
      <c r="I49" s="101"/>
      <c r="J49" s="101"/>
      <c r="K49" s="94"/>
      <c r="M49" s="30"/>
      <c r="N49" s="35"/>
      <c r="O49" s="30"/>
      <c r="P49" s="30"/>
      <c r="Q49" s="30"/>
      <c r="R49" s="30"/>
      <c r="S49" s="30"/>
      <c r="T49" s="30"/>
      <c r="U49" s="30"/>
    </row>
    <row r="50" spans="1:21" ht="24" customHeight="1">
      <c r="A50" s="98" t="s">
        <v>51</v>
      </c>
      <c r="B50" s="98"/>
      <c r="C50" s="98"/>
      <c r="D50" s="98"/>
      <c r="E50" s="98"/>
      <c r="F50" s="98"/>
      <c r="G50" s="98"/>
      <c r="H50" s="98"/>
      <c r="I50" s="98"/>
      <c r="J50" s="98"/>
      <c r="K50" s="91"/>
      <c r="M50" s="30"/>
      <c r="N50" s="35"/>
      <c r="O50" s="30"/>
      <c r="P50" s="30"/>
      <c r="Q50" s="30"/>
      <c r="R50" s="30"/>
      <c r="S50" s="30"/>
      <c r="T50" s="30"/>
      <c r="U50" s="30"/>
    </row>
    <row r="51" spans="1:21" ht="15">
      <c r="A51" s="97" t="s">
        <v>52</v>
      </c>
      <c r="B51" s="97"/>
      <c r="C51" s="97"/>
      <c r="D51" s="97"/>
      <c r="E51" s="97"/>
      <c r="F51" s="97"/>
      <c r="G51" s="97"/>
      <c r="H51" s="97"/>
      <c r="I51" s="97"/>
      <c r="J51" s="97"/>
      <c r="K51" s="90"/>
      <c r="M51" s="30"/>
      <c r="N51" s="35"/>
      <c r="O51" s="30"/>
      <c r="P51" s="30"/>
      <c r="Q51" s="30"/>
      <c r="R51" s="30"/>
      <c r="S51" s="30"/>
      <c r="T51" s="30"/>
      <c r="U51" s="30"/>
    </row>
    <row r="52" spans="1:21" ht="22.2" customHeight="1">
      <c r="A52" s="98" t="s">
        <v>53</v>
      </c>
      <c r="B52" s="98"/>
      <c r="C52" s="98"/>
      <c r="D52" s="98"/>
      <c r="E52" s="98"/>
      <c r="F52" s="98"/>
      <c r="G52" s="98"/>
      <c r="H52" s="98"/>
      <c r="I52" s="98"/>
      <c r="J52" s="98"/>
      <c r="K52" s="91"/>
      <c r="M52" s="30"/>
      <c r="N52" s="35"/>
      <c r="O52" s="30"/>
      <c r="P52" s="30"/>
      <c r="Q52" s="30"/>
      <c r="R52" s="30"/>
      <c r="S52" s="30"/>
      <c r="T52" s="30"/>
      <c r="U52" s="30"/>
    </row>
    <row r="53" spans="1:21" ht="15">
      <c r="A53" s="97" t="s">
        <v>54</v>
      </c>
      <c r="B53" s="97"/>
      <c r="C53" s="97"/>
      <c r="D53" s="97"/>
      <c r="E53" s="97"/>
      <c r="F53" s="97"/>
      <c r="G53" s="97"/>
      <c r="H53" s="97"/>
      <c r="I53" s="97"/>
      <c r="J53" s="97"/>
      <c r="K53" s="90"/>
      <c r="M53" s="30"/>
      <c r="N53" s="35"/>
      <c r="O53" s="30"/>
      <c r="P53" s="30"/>
      <c r="Q53" s="30"/>
      <c r="R53" s="30"/>
      <c r="S53" s="30"/>
      <c r="T53" s="30"/>
      <c r="U53" s="30"/>
    </row>
    <row r="54" spans="1:21" ht="30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30"/>
      <c r="N54" s="35"/>
      <c r="O54" s="30"/>
      <c r="P54" s="30"/>
      <c r="Q54" s="30"/>
      <c r="R54" s="30"/>
      <c r="S54" s="30"/>
      <c r="T54" s="30"/>
      <c r="U54" s="30"/>
    </row>
    <row r="55" spans="1:21" ht="15">
      <c r="A55" s="97" t="s">
        <v>55</v>
      </c>
      <c r="B55" s="97"/>
      <c r="C55" s="97"/>
      <c r="D55" s="97"/>
      <c r="E55" s="97"/>
      <c r="F55" s="97"/>
      <c r="G55" s="97"/>
      <c r="H55" s="97"/>
      <c r="I55" s="97"/>
      <c r="J55" s="97"/>
      <c r="K55" s="90"/>
      <c r="M55" s="30"/>
      <c r="N55" s="35"/>
      <c r="O55" s="30"/>
      <c r="P55" s="30"/>
      <c r="Q55" s="30"/>
      <c r="R55" s="30"/>
      <c r="S55" s="30"/>
      <c r="T55" s="30"/>
      <c r="U55" s="30"/>
    </row>
    <row r="56" spans="1:21" ht="18.6" customHeight="1">
      <c r="A56" s="98" t="s">
        <v>60</v>
      </c>
      <c r="B56" s="98"/>
      <c r="C56" s="98"/>
      <c r="D56" s="98"/>
      <c r="E56" s="98"/>
      <c r="F56" s="98"/>
      <c r="G56" s="98"/>
      <c r="H56" s="98"/>
      <c r="I56" s="98"/>
      <c r="J56" s="98"/>
      <c r="K56" s="91"/>
      <c r="M56" s="30"/>
      <c r="N56" s="35"/>
      <c r="O56" s="30"/>
      <c r="P56" s="30"/>
      <c r="Q56" s="30"/>
      <c r="R56" s="30"/>
      <c r="S56" s="30"/>
      <c r="T56" s="30"/>
      <c r="U56" s="30"/>
    </row>
    <row r="57" spans="1:21" ht="17.25" customHeight="1">
      <c r="A57" s="54"/>
      <c r="B57" s="53"/>
      <c r="C57" s="55"/>
      <c r="D57" s="53"/>
      <c r="E57" s="53"/>
      <c r="F57" s="53"/>
      <c r="G57" s="53"/>
      <c r="H57" s="53"/>
      <c r="I57" s="53"/>
      <c r="J57" s="53"/>
      <c r="K57" s="53"/>
      <c r="M57" s="30"/>
      <c r="N57" s="35"/>
      <c r="O57" s="30"/>
      <c r="P57" s="30"/>
      <c r="Q57" s="30"/>
      <c r="R57" s="30"/>
      <c r="S57" s="30"/>
      <c r="T57" s="30"/>
      <c r="U57" s="30"/>
    </row>
    <row r="58" spans="1:11" ht="15">
      <c r="A58" s="56" t="s">
        <v>56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ht="15">
      <c r="A59" s="30"/>
    </row>
    <row r="60" ht="15">
      <c r="A60" s="30"/>
    </row>
    <row r="61" ht="15">
      <c r="A61" s="30"/>
    </row>
    <row r="62" ht="15">
      <c r="A62" s="30"/>
    </row>
    <row r="63" ht="15">
      <c r="A63" s="30"/>
    </row>
    <row r="64" ht="15">
      <c r="A64" s="30"/>
    </row>
    <row r="65" ht="15">
      <c r="A65" s="30"/>
    </row>
  </sheetData>
  <sheetProtection formatCells="0" formatColumns="0" formatRows="0" insertColumns="0" insertRows="0" deleteRows="0" pivotTables="0"/>
  <mergeCells count="12">
    <mergeCell ref="A50:J50"/>
    <mergeCell ref="A1:H1"/>
    <mergeCell ref="A2:H2"/>
    <mergeCell ref="A46:H46"/>
    <mergeCell ref="A48:J48"/>
    <mergeCell ref="A49:J49"/>
    <mergeCell ref="A54:L54"/>
    <mergeCell ref="A55:J55"/>
    <mergeCell ref="A56:J56"/>
    <mergeCell ref="A51:J51"/>
    <mergeCell ref="A52:J52"/>
    <mergeCell ref="A53:J53"/>
  </mergeCells>
  <printOptions/>
  <pageMargins left="0.5" right="0.5" top="0.75" bottom="0.75" header="0.3" footer="0.3"/>
  <pageSetup fitToHeight="1" fitToWidth="1" horizontalDpi="600" verticalDpi="600" orientation="portrait" scale="58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Diaz, Christian</DisplayName>
        <AccountId>18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DA6F24-A81A-44CA-A1B8-4C533E227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D9FCA7-AF43-4638-972B-CA021FA586A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CD2B582-1432-42F7-85AF-CD08BB407D4C}">
  <ds:schemaRefs>
    <ds:schemaRef ds:uri="cc811197-5a73-4d86-a206-c117da05dda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sharepoint/v3"/>
    <ds:schemaRef ds:uri="http://purl.org/dc/elements/1.1/"/>
    <ds:schemaRef ds:uri="http://schemas.microsoft.com/office/infopath/2007/PartnerControls"/>
    <ds:schemaRef ds:uri="c5c4b2fa-852d-41c0-9f34-5cde8eb99e29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7E289B3-7F27-4B8C-A9AA-95A5C265E9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plan</dc:title>
  <dc:subject/>
  <dc:creator>Yoon, Haeyoung (Alex)</dc:creator>
  <cp:keywords/>
  <dc:description/>
  <cp:lastModifiedBy>Wiggins, Kaitlyn</cp:lastModifiedBy>
  <dcterms:created xsi:type="dcterms:W3CDTF">2014-11-26T15:18:10Z</dcterms:created>
  <dcterms:modified xsi:type="dcterms:W3CDTF">2023-12-29T19:31:09Z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0x010100D03C1FEDB24A304B88B22491CFC09769007EF3917C0A77764E8D0B5C9B757655B6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  <property fmtid="{D5CDD505-2E9C-101B-9397-08002B2CF9AE}" pid="6" name="_dlc_DocIdItemGuid">
    <vt:lpwstr>6ebdd8cc-ce0c-4d0d-83cc-37b71357d31e</vt:lpwstr>
  </property>
</Properties>
</file>