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22932" yWindow="65428" windowWidth="23256" windowHeight="12456" activeTab="1"/>
  </bookViews>
  <sheets>
    <sheet name="Checklist-and-Change-Log" sheetId="7" r:id="rId1"/>
    <sheet name="Operating Financial Plan" sheetId="10"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1">#REF!</definedName>
    <definedName name="_00Salaries">#REF!</definedName>
    <definedName name="_01Salaries" localSheetId="1">#REF!</definedName>
    <definedName name="_01Salaries">#REF!</definedName>
    <definedName name="_02Salaries" localSheetId="1">#REF!</definedName>
    <definedName name="_02Salaries">#REF!</definedName>
    <definedName name="_03Salaries">'[1]Hourly Schedule'!$A$3:$K$102</definedName>
    <definedName name="_2005_IS_Budget_adjusted_by_Fiscal" localSheetId="1">#REF!</definedName>
    <definedName name="_2005_IS_Budget_adjusted_by_Fiscal">#REF!</definedName>
    <definedName name="_99Salaries" localSheetId="1">#REF!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1">#REF!</definedName>
    <definedName name="actual">#REF!</definedName>
    <definedName name="ActualFundBalance" localSheetId="1">#REF!</definedName>
    <definedName name="ActualFundBalance">#REF!</definedName>
    <definedName name="AdoptedFundBalance" localSheetId="1">#REF!</definedName>
    <definedName name="AdoptedFundBalance">#REF!</definedName>
    <definedName name="AgencyContact">'[2]TOC Forms'!$C$57</definedName>
    <definedName name="agingtot" localSheetId="1">#REF!</definedName>
    <definedName name="agingtot">#REF!</definedName>
    <definedName name="all_other_reduction" localSheetId="1">#REF!</definedName>
    <definedName name="all_other_reduction">#REF!</definedName>
    <definedName name="AllocBasisTable2009">'[5]DCHS 07Tables for 09 Allocation'!$E$2:$P$3,'[5]DCHS 07Tables for 09 Allocation'!$B$4:$P$33</definedName>
    <definedName name="Appro" localSheetId="1">#REF!</definedName>
    <definedName name="Appro">#REF!</definedName>
    <definedName name="ApproUnitName">'[2]TOC Forms'!$C$59</definedName>
    <definedName name="April" localSheetId="1">#REF!,#REF!,#REF!,#REF!,#REF!,#REF!</definedName>
    <definedName name="April">#REF!,#REF!,#REF!,#REF!,#REF!,#REF!</definedName>
    <definedName name="ARMS08" localSheetId="1">#REF!</definedName>
    <definedName name="ARMS08">#REF!</definedName>
    <definedName name="asfda" hidden="1">{"NonWhole",#N/A,FALSE,"ReorgRevisted"}</definedName>
    <definedName name="August" localSheetId="1">#REF!,#REF!,#REF!,#REF!,#REF!,#REF!</definedName>
    <definedName name="August">#REF!,#REF!,#REF!,#REF!,#REF!,#REF!</definedName>
    <definedName name="av" hidden="1">{"NonWhole",#N/A,FALSE,"ReorgRevisted"}</definedName>
    <definedName name="b" hidden="1">{"Dis",#N/A,FALSE,"ReorgRevisted"}</definedName>
    <definedName name="BAcct">'[6]Budgets'!$C$8:$C$114</definedName>
    <definedName name="BData">'[6]Budgets'!$G$8:$L$114</definedName>
    <definedName name="bt" hidden="1">{"Dis",#N/A,FALSE,"ReorgRevisted"}</definedName>
    <definedName name="BTT" hidden="1">{"NonWhole",#N/A,FALSE,"ReorgRevisted"}</definedName>
    <definedName name="BType">'[6]Budgets'!$G$7:$L$7</definedName>
    <definedName name="Budget_Codes">'[7]Replacement Analysis'!$B$8:$B$15</definedName>
    <definedName name="BYear">'[6]Budgets'!$G$3:$L$3</definedName>
    <definedName name="Carryover" localSheetId="1">#REF!</definedName>
    <definedName name="Carryover">#REF!</definedName>
    <definedName name="Cell" localSheetId="1">#REF!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1">#REF!</definedName>
    <definedName name="COLA">#REF!</definedName>
    <definedName name="ContactPhone">'[2]TOC Forms'!$C$58</definedName>
    <definedName name="Core_Business_Code">'[8]DATA Tables'!$A$39:$A$48</definedName>
    <definedName name="criminal" hidden="1">{"NonWhole",#N/A,FALSE,"ReorgRevisted"}</definedName>
    <definedName name="CSD_ERP" localSheetId="1">#REF!</definedName>
    <definedName name="CSD_ERP">#REF!</definedName>
    <definedName name="CSD_Reduction" localSheetId="1">#REF!</definedName>
    <definedName name="CSD_Reduction">#REF!</definedName>
    <definedName name="CSD_Total" localSheetId="1">#REF!</definedName>
    <definedName name="CSD_Total">#REF!</definedName>
    <definedName name="CSOCON">'[9]2011 DCHS (0935) Alloc 4-13ver1'!$R$38</definedName>
    <definedName name="CSOSAL">'[9]2011 DCHS (0935) Alloc 4-13ver1'!$R$16</definedName>
    <definedName name="CSOTOT">'[9]2011 DCHS (0935) Alloc 4-13ver1'!$R$60</definedName>
    <definedName name="CXAgncy09">'[10]09 REQ Sum Corrected 6-24-08'!$D$7:$D$9,'[10]09 REQ Sum Corrected 6-24-08'!$D$13,'[10]09 REQ Sum Corrected 6-24-08'!$D$17:$D$20</definedName>
    <definedName name="cxs" hidden="1">{"Whole",#N/A,FALSE,"ReorgRevisted"}</definedName>
    <definedName name="d" hidden="1">{"NonWhole",#N/A,FALSE,"ReorgRevisted"}</definedName>
    <definedName name="DCHS08ARMS" localSheetId="1">#REF!</definedName>
    <definedName name="DCHS08ARMS">#REF!</definedName>
    <definedName name="ddd.ext" hidden="1">{"NonWhole",#N/A,FALSE,"ReorgRevisted"}</definedName>
    <definedName name="DDD_ERP" localSheetId="1">#REF!</definedName>
    <definedName name="DDD_ERP">#REF!</definedName>
    <definedName name="DDD_Total" localSheetId="1">#REF!</definedName>
    <definedName name="DDD_Total">#REF!</definedName>
    <definedName name="December" localSheetId="1">#REF!,#REF!,#REF!,#REF!,#REF!,#REF!,#REF!</definedName>
    <definedName name="December">#REF!,#REF!,#REF!,#REF!,#REF!,#REF!,#REF!</definedName>
    <definedName name="Dept_Num_Code">'[8]DATA Tables'!$A$11:$A$26</definedName>
    <definedName name="Division_Code">'[8]DATA Tables'!$A$3:$A$7</definedName>
    <definedName name="DO_ERP" localSheetId="1">#REF!</definedName>
    <definedName name="DO_ERP">#REF!</definedName>
    <definedName name="DO_Total" localSheetId="1">#REF!</definedName>
    <definedName name="DO_Total">#REF!</definedName>
    <definedName name="donya" hidden="1">{"Whole",#N/A,FALSE,"ReorgRevisted"}</definedName>
    <definedName name="drop_down">'[11]Replacement Analysis'!$B$8:$B$27</definedName>
    <definedName name="efg" hidden="1">{"cxtransfer",#N/A,FALSE,"ReorgRevisted"}</definedName>
    <definedName name="EstimatedFundBalance" localSheetId="1">#REF!</definedName>
    <definedName name="EstimatedFundBalance">#REF!</definedName>
    <definedName name="Expenditures" localSheetId="1">#REF!</definedName>
    <definedName name="Expenditures">#REF!</definedName>
    <definedName name="FB_1363">'[9]2011 DCHS (0935) Alloc 4-13ver1'!$N$2</definedName>
    <definedName name="FB_1376">'[9]2011 DCHS (0935) Alloc 4-13ver1'!$Q$2</definedName>
    <definedName name="FB_6831">'[9]2011 DCHS (0935) Alloc 4-13ver1'!$J$2</definedName>
    <definedName name="FB_6832">'[9]2011 DCHS (0935) Alloc 4-13ver1'!$L$2</definedName>
    <definedName name="FB_6833">'[9]2011 DCHS (0935) Alloc 4-13ver1'!$O$1</definedName>
    <definedName name="February" localSheetId="1">#REF!,#REF!,#REF!,#REF!,#REF!,#REF!</definedName>
    <definedName name="February">#REF!,#REF!,#REF!,#REF!,#REF!,#REF!</definedName>
    <definedName name="Financial_Plan" localSheetId="1">#REF!</definedName>
    <definedName name="Financial_Plan">#REF!</definedName>
    <definedName name="FinPlan" hidden="1">{"Whole",#N/A,FALSE,"ReorgRevisted"}</definedName>
    <definedName name="FirstQOO" localSheetId="1">#REF!</definedName>
    <definedName name="FirstQOO">#REF!</definedName>
    <definedName name="Footnote" localSheetId="1">#REF!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1">#REF!</definedName>
    <definedName name="FourthQOO">#REF!</definedName>
    <definedName name="fr" hidden="1">{"NonWhole",#N/A,FALSE,"ReorgRevisted"}</definedName>
    <definedName name="Friday1" localSheetId="1">#REF!,#REF!,#REF!,#REF!,#REF!,#REF!,#REF!,#REF!,#REF!,#REF!,#REF!,#REF!,#REF!,#REF!,#REF!,#REF!,#REF!,#REF!,#REF!,#REF!,#REF!</definedName>
    <definedName name="Friday1">#REF!,#REF!,#REF!,#REF!,#REF!,#REF!,#REF!,#REF!,#REF!,#REF!,#REF!,#REF!,#REF!,#REF!,#REF!,#REF!,#REF!,#REF!,#REF!,#REF!,#REF!</definedName>
    <definedName name="Friday2" localSheetId="1">#REF!,#REF!,#REF!,#REF!,#REF!,#REF!,#REF!,#REF!,#REF!,#REF!,#REF!,#REF!,#REF!,#REF!,#REF!,#REF!,#REF!,#REF!,#REF!,#REF!</definedName>
    <definedName name="Friday2">#REF!,#REF!,#REF!,#REF!,#REF!,#REF!,#REF!,#REF!,#REF!,#REF!,#REF!,#REF!,#REF!,#REF!,#REF!,#REF!,#REF!,#REF!,#REF!,#REF!</definedName>
    <definedName name="Friday3" localSheetId="1">#REF!,#REF!,#REF!,#REF!,#REF!,#REF!,#REF!,#REF!,#REF!,#REF!,#REF!,#REF!,#REF!,#REF!,#REF!,#REF!,#REF!,#REF!,#REF!,#REF!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'[8]DATA Tables'!$A$140:$A$150</definedName>
    <definedName name="gg" hidden="1">{"Dis",#N/A,FALSE,"ReorgRevisted"}</definedName>
    <definedName name="Goal_Code">'[8]DATA Tables'!$A$30:$A$35</definedName>
    <definedName name="GRNCON">'[9]2011 DCHS (0935) Alloc 4-13ver1'!$R$44</definedName>
    <definedName name="GRNSAL">'[9]2011 DCHS (0935) Alloc 4-13ver1'!$R$22</definedName>
    <definedName name="GRNTOT">'[9]2011 DCHS (0935) Alloc 4-13ver1'!$R$66</definedName>
    <definedName name="HOFMIDDCON">'[9]2011 DCHS (0935) Alloc 4-13ver1'!$R$47</definedName>
    <definedName name="HOFMIDDSAL">'[9]2011 DCHS (0935) Alloc 4-13ver1'!$R$25</definedName>
    <definedName name="HOFMIDDTOT">'[9]2011 DCHS (0935) Alloc 4-13ver1'!$R$69</definedName>
    <definedName name="housingtot" localSheetId="1">#REF!</definedName>
    <definedName name="housingtot">#REF!</definedName>
    <definedName name="human_service_reduction" localSheetId="1">#REF!</definedName>
    <definedName name="human_service_reduction">#REF!</definedName>
    <definedName name="iii" hidden="1">{"Dis",#N/A,FALSE,"ReorgRevisted"}</definedName>
    <definedName name="inn" hidden="1">{"NonWhole",#N/A,FALSE,"ReorgRevisted"}</definedName>
    <definedName name="January" localSheetId="1">#REF!,#REF!,#REF!,#REF!,#REF!,#REF!</definedName>
    <definedName name="January">#REF!,#REF!,#REF!,#REF!,#REF!,#REF!</definedName>
    <definedName name="JKBPons" localSheetId="1">#REF!</definedName>
    <definedName name="JKBPons">#REF!</definedName>
    <definedName name="July" localSheetId="1">#REF!,#REF!,#REF!,#REF!,#REF!,#REF!</definedName>
    <definedName name="July">#REF!,#REF!,#REF!,#REF!,#REF!,#REF!</definedName>
    <definedName name="June" localSheetId="1">#REF!,#REF!,#REF!,#REF!,#REF!,#REF!</definedName>
    <definedName name="June">#REF!,#REF!,#REF!,#REF!,#REF!,#REF!</definedName>
    <definedName name="k" hidden="1">{"NonWhole",#N/A,FALSE,"ReorgRevisted"}</definedName>
    <definedName name="kk" hidden="1">{"cxtransfer",#N/A,FALSE,"ReorgRevisted"}</definedName>
    <definedName name="LSJ_reduction" localSheetId="1">#REF!</definedName>
    <definedName name="LSJ_reduction">#REF!</definedName>
    <definedName name="mandatory_adds" localSheetId="1">#REF!</definedName>
    <definedName name="mandatory_adds">#REF!</definedName>
    <definedName name="March" localSheetId="1">#REF!,#REF!,#REF!,#REF!,#REF!,#REF!</definedName>
    <definedName name="March">#REF!,#REF!,#REF!,#REF!,#REF!,#REF!</definedName>
    <definedName name="May" localSheetId="1">#REF!,#REF!,#REF!,#REF!,#REF!,#REF!</definedName>
    <definedName name="May">#REF!,#REF!,#REF!,#REF!,#REF!,#REF!</definedName>
    <definedName name="mental" hidden="1">{"NonWhole",#N/A,FALSE,"ReorgRevisted"}</definedName>
    <definedName name="MHCADSD_ERP" localSheetId="1">#REF!</definedName>
    <definedName name="MHCADSD_ERP">#REF!</definedName>
    <definedName name="MHCADSD_Total" localSheetId="1">#REF!</definedName>
    <definedName name="MHCADSD_Total">#REF!</definedName>
    <definedName name="MIDDCON">'[9]2011 DCHS (0935) Alloc 4-13ver1'!$R$34</definedName>
    <definedName name="MIDDSAL">'[9]2011 DCHS (0935) Alloc 4-13ver1'!$R$12</definedName>
    <definedName name="MIDDSCON">'[9]2011 DCHS (0935) Alloc 4-13'!$R$49</definedName>
    <definedName name="MIDDSSAL">'[9]2011 DCHS (0935) Alloc 4-13'!$R$26</definedName>
    <definedName name="MIDDSTOT">'[9]2011 DCHS (0935) Alloc 4-13'!$R$72</definedName>
    <definedName name="MIDDTOTBUD">'[9]2011 DCHS (0935) Alloc 4-13ver1'!$R$56</definedName>
    <definedName name="Monthly_Ind_Ins">58.01</definedName>
    <definedName name="Monthly_Medical">1142</definedName>
    <definedName name="November" localSheetId="1">#REF!,#REF!,#REF!,#REF!,#REF!,#REF!</definedName>
    <definedName name="November">#REF!,#REF!,#REF!,#REF!,#REF!,#REF!</definedName>
    <definedName name="NT191a" localSheetId="1">#REF!</definedName>
    <definedName name="NT191a">#REF!</definedName>
    <definedName name="NT191b" localSheetId="1">#REF!</definedName>
    <definedName name="NT191b">#REF!</definedName>
    <definedName name="NT192a" localSheetId="1">#REF!</definedName>
    <definedName name="NT192a">#REF!</definedName>
    <definedName name="NT192b" localSheetId="1">#REF!</definedName>
    <definedName name="NT192b">#REF!</definedName>
    <definedName name="NT193a" localSheetId="1">#REF!</definedName>
    <definedName name="NT193a">#REF!</definedName>
    <definedName name="NT193b" localSheetId="1">#REF!</definedName>
    <definedName name="NT193b">#REF!</definedName>
    <definedName name="NTXIX1a" localSheetId="1">#REF!</definedName>
    <definedName name="NTXIX1a">#REF!</definedName>
    <definedName name="NTXIX1b" localSheetId="1">#REF!</definedName>
    <definedName name="NTXIX1b">#REF!</definedName>
    <definedName name="NTXIX2a" localSheetId="1">#REF!</definedName>
    <definedName name="NTXIX2a">#REF!</definedName>
    <definedName name="NTXIX2b" localSheetId="1">#REF!</definedName>
    <definedName name="NTXIX2b">#REF!</definedName>
    <definedName name="NTXIX3a" localSheetId="1">#REF!</definedName>
    <definedName name="NTXIX3a">#REF!</definedName>
    <definedName name="NTXIX3b" localSheetId="1">#REF!</definedName>
    <definedName name="NTXIX3b">#REF!</definedName>
    <definedName name="ob" hidden="1">{"cxtransfer",#N/A,FALSE,"ReorgRevisted"}</definedName>
    <definedName name="October" localSheetId="1">#REF!,#REF!,#REF!,#REF!,#REF!,#REF!</definedName>
    <definedName name="October">#REF!,#REF!,#REF!,#REF!,#REF!,#REF!</definedName>
    <definedName name="OPD_ERP" localSheetId="1">#REF!</definedName>
    <definedName name="OPD_ERP">#REF!</definedName>
    <definedName name="OPD_ERP_Direct" localSheetId="1">#REF!</definedName>
    <definedName name="OPD_ERP_Direct">#REF!</definedName>
    <definedName name="OPD_Total" localSheetId="1">#REF!</definedName>
    <definedName name="OPD_Total">#REF!</definedName>
    <definedName name="OPDMIDDCON">'[9]2011 DCHS (0935) Alloc 4-13'!$R$48</definedName>
    <definedName name="OPDMIDDSAL">'[9]2011 DCHS (0935) Alloc 4-13'!$R$25</definedName>
    <definedName name="OPDMIDDTOT">'[9]2011 DCHS (0935) Alloc 4-13'!$R$71</definedName>
    <definedName name="Other" localSheetId="1">#REF!</definedName>
    <definedName name="Other">#REF!</definedName>
    <definedName name="outcomes" localSheetId="1">#REF!</definedName>
    <definedName name="outcomes">#REF!</definedName>
    <definedName name="overhead_reduction" localSheetId="1">#REF!</definedName>
    <definedName name="overhead_reduction">#REF!</definedName>
    <definedName name="p" hidden="1">{"Dis",#N/A,FALSE,"ReorgRevisted"}</definedName>
    <definedName name="PERS_Percent">0.0613</definedName>
    <definedName name="_xlnm.Print_Area" localSheetId="1">'Operating Financial Plan'!$A$1:$H$61</definedName>
    <definedName name="Program_Area_Code">'[8]DATA Tables'!$A$52:$A$136</definedName>
    <definedName name="Projected2FundBalance" localSheetId="1">#REF!</definedName>
    <definedName name="Projected2FundBalance">#REF!</definedName>
    <definedName name="Projected3FundBalance" localSheetId="1">#REF!</definedName>
    <definedName name="Projected3FundBalance">#REF!</definedName>
    <definedName name="ProjectedFundBalance" localSheetId="1">#REF!</definedName>
    <definedName name="ProjectedFundBalance">#REF!</definedName>
    <definedName name="ProposalTitle" localSheetId="1">#REF!</definedName>
    <definedName name="ProposalTitle">#REF!</definedName>
    <definedName name="ProposedExpenditure" localSheetId="1">#REF!</definedName>
    <definedName name="ProposedExpenditure">#REF!</definedName>
    <definedName name="ProposedRevenue" localSheetId="1">#REF!</definedName>
    <definedName name="ProposedRevenue">#REF!</definedName>
    <definedName name="PSQExp" localSheetId="1">#REF!</definedName>
    <definedName name="PSQExp">#REF!</definedName>
    <definedName name="PSQFTEs" localSheetId="1">#REF!</definedName>
    <definedName name="PSQFTEs">#REF!</definedName>
    <definedName name="PSQRev" localSheetId="1">#REF!</definedName>
    <definedName name="PSQRev">#REF!</definedName>
    <definedName name="PSQTLTs" localSheetId="1">#REF!</definedName>
    <definedName name="PSQTLTs">#REF!</definedName>
    <definedName name="qqq" hidden="1">{"Dis",#N/A,FALSE,"ReorgRevisted"}</definedName>
    <definedName name="qqqqq" hidden="1">{"Dis",#N/A,FALSE,"ReorgRevisted"}</definedName>
    <definedName name="Qry01_02_03Exp" localSheetId="1">#REF!</definedName>
    <definedName name="Qry01_02_03Exp">#REF!</definedName>
    <definedName name="re" hidden="1">{"Dis",#N/A,FALSE,"ReorgRevisted"}</definedName>
    <definedName name="RefAdopted" localSheetId="1">#REF!</definedName>
    <definedName name="RefAdopted">#REF!</definedName>
    <definedName name="RefAppro" localSheetId="1">#REF!</definedName>
    <definedName name="RefAppro">#REF!</definedName>
    <definedName name="Reference">'[12]Appro_Sections'!$B$7:$N$137</definedName>
    <definedName name="References" localSheetId="1">#REF!</definedName>
    <definedName name="References">#REF!</definedName>
    <definedName name="RefFTEs" localSheetId="1">#REF!</definedName>
    <definedName name="RefFTEs">#REF!</definedName>
    <definedName name="RefFundExp" localSheetId="1">#REF!</definedName>
    <definedName name="RefFundExp">#REF!</definedName>
    <definedName name="RefFundRev" localSheetId="1">#REF!</definedName>
    <definedName name="RefFundRev">#REF!</definedName>
    <definedName name="rename" hidden="1">{"NonWhole",#N/A,FALSE,"ReorgRevisted"}</definedName>
    <definedName name="Revenue_Percent_Exemption" localSheetId="1">#REF!</definedName>
    <definedName name="Revenue_Percent_Exemption">#REF!</definedName>
    <definedName name="Revenues" localSheetId="1">#REF!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1">#REF!</definedName>
    <definedName name="SecondQOO">#REF!</definedName>
    <definedName name="September" localSheetId="1">#REF!,#REF!,#REF!,#REF!,#REF!,#REF!</definedName>
    <definedName name="September">#REF!,#REF!,#REF!,#REF!,#REF!,#REF!</definedName>
    <definedName name="Service_Code">'[8]DATA Tables'!$A$154:$A$158</definedName>
    <definedName name="sick.sick" hidden="1">{"Whole",#N/A,FALSE,"ReorgRevisted"}</definedName>
    <definedName name="sod" hidden="1">{"NonWhole",#N/A,FALSE,"ReorgRevisted"}</definedName>
    <definedName name="Sort_Area" localSheetId="1">#REF!</definedName>
    <definedName name="Sort_Area">#REF!</definedName>
    <definedName name="SSI_Excess">0.0145</definedName>
    <definedName name="SSI_Max">102000</definedName>
    <definedName name="SSI_Percent">0.062</definedName>
    <definedName name="Staff_Months" localSheetId="1">#REF!</definedName>
    <definedName name="Staff_Months">#REF!</definedName>
    <definedName name="steps" hidden="1">{"cxtransfer",#N/A,FALSE,"ReorgRevisted"}</definedName>
    <definedName name="Supplemental" localSheetId="1">#REF!</definedName>
    <definedName name="Supplemental">#REF!</definedName>
    <definedName name="T191a" localSheetId="1">#REF!</definedName>
    <definedName name="T191a">#REF!</definedName>
    <definedName name="T191b" localSheetId="1">#REF!</definedName>
    <definedName name="T191b">#REF!</definedName>
    <definedName name="T192a" localSheetId="1">#REF!</definedName>
    <definedName name="T192a">#REF!</definedName>
    <definedName name="T192b" localSheetId="1">#REF!</definedName>
    <definedName name="T192b">#REF!</definedName>
    <definedName name="T193a" localSheetId="1">#REF!</definedName>
    <definedName name="T193a">#REF!</definedName>
    <definedName name="T193b" localSheetId="1">#REF!</definedName>
    <definedName name="T193b">#REF!</definedName>
    <definedName name="Table" localSheetId="1">#REF!</definedName>
    <definedName name="Table">#REF!</definedName>
    <definedName name="test">'[13]DATA Tables'!$A$37:$A$46</definedName>
    <definedName name="Text1" localSheetId="1">#REF!,#REF!,#REF!,#REF!,#REF!,#REF!,#REF!,#REF!,#REF!,#REF!,#REF!,#REF!</definedName>
    <definedName name="Text1">#REF!,#REF!,#REF!,#REF!,#REF!,#REF!,#REF!,#REF!,#REF!,#REF!,#REF!,#REF!</definedName>
    <definedName name="Text2" localSheetId="1">#REF!,#REF!,#REF!,#REF!,#REF!,#REF!,#REF!,#REF!,#REF!,#REF!,#REF!,#REF!</definedName>
    <definedName name="Text2">#REF!,#REF!,#REF!,#REF!,#REF!,#REF!,#REF!,#REF!,#REF!,#REF!,#REF!,#REF!</definedName>
    <definedName name="Text3" localSheetId="1">#REF!,#REF!,#REF!,#REF!,#REF!,#REF!,#REF!,#REF!,#REF!,#REF!</definedName>
    <definedName name="Text3">#REF!,#REF!,#REF!,#REF!,#REF!,#REF!,#REF!,#REF!,#REF!,#REF!</definedName>
    <definedName name="Text4" localSheetId="1">#REF!,#REF!,#REF!,#REF!,#REF!,#REF!,#REF!,#REF!,#REF!,#REF!,#REF!,#REF!,#REF!,#REF!</definedName>
    <definedName name="Text4">#REF!,#REF!,#REF!,#REF!,#REF!,#REF!,#REF!,#REF!,#REF!,#REF!,#REF!,#REF!,#REF!,#REF!</definedName>
    <definedName name="ThirdQOO" localSheetId="1">#REF!</definedName>
    <definedName name="ThirdQOO">#REF!</definedName>
    <definedName name="Total_PSQ" localSheetId="1">#REF!</definedName>
    <definedName name="Total_PSQ">#REF!</definedName>
    <definedName name="TotalAPPN">'[9]2011 DCHS (0935) Alloc 4-13ver1'!$E$103</definedName>
    <definedName name="TotalREQ">'[9]2011 DCHS (0935) Alloc 4-13ver1'!$R$2</definedName>
    <definedName name="TXIX1a" localSheetId="1">#REF!</definedName>
    <definedName name="TXIX1a">#REF!</definedName>
    <definedName name="TXIX1b" localSheetId="1">#REF!</definedName>
    <definedName name="TXIX1b">#REF!</definedName>
    <definedName name="TXIX2a" localSheetId="1">#REF!</definedName>
    <definedName name="TXIX2a">#REF!</definedName>
    <definedName name="TXIX2b" localSheetId="1">#REF!</definedName>
    <definedName name="TXIX2b">#REF!</definedName>
    <definedName name="TXIX3a" localSheetId="1">#REF!</definedName>
    <definedName name="TXIX3a">#REF!</definedName>
    <definedName name="TXIX3b" localSheetId="1">#REF!</definedName>
    <definedName name="TXIX3b">#REF!</definedName>
    <definedName name="usertable" localSheetId="1">#REF!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1">#REF!,#REF!,#REF!,#REF!,#REF!,#REF!,#REF!,#REF!,#REF!,#REF!,#REF!,#REF!,#REF!,#REF!,#REF!,#REF!,#REF!,#REF!,#REF!,#REF!,#REF!,#REF!,#REF!,#REF!,#REF!,#REF!,#REF!,#REF!,#REF!,#REF!,#REF!,#REF!,#REF!,#REF!,#REF!,#REF!,#REF!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1">#REF!,#REF!,#REF!,#REF!,#REF!,#REF!,#REF!,#REF!,#REF!,#REF!,#REF!,#REF!,#REF!,#REF!,#REF!,#REF!,#REF!,#REF!,#REF!,#REF!,#REF!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1">#REF!</definedName>
    <definedName name="year">#REF!</definedName>
    <definedName name="yes" hidden="1">{"Dis",#N/A,FALSE,"ReorgRevisted"}</definedName>
    <definedName name="yr" localSheetId="1">#REF!</definedName>
    <definedName name="yr">#REF!</definedName>
    <definedName name="za" hidden="1">{"cxtransfer",#N/A,FALSE,"ReorgRevisted"}</definedName>
    <definedName name="zz" hidden="1">{"Dis",#N/A,FALSE,"ReorgRevisted"}</definedName>
    <definedName name="zzz" hidden="1">{"cxtransfer",#N/A,FALSE,"ReorgRevisted"}</definedName>
  </definedNames>
  <calcPr calcId="191028"/>
  <extLst/>
</workbook>
</file>

<file path=xl/comments2.xml><?xml version="1.0" encoding="utf-8"?>
<comments xmlns="http://schemas.openxmlformats.org/spreadsheetml/2006/main">
  <authors>
    <author>Rubardt, Aaron</author>
  </authors>
  <commentList>
    <comment ref="D4" authorId="0">
      <text>
        <r>
          <rPr>
            <sz val="9"/>
            <rFont val="Tahoma"/>
            <family val="2"/>
          </rPr>
          <t xml:space="preserve">Revenue reflects most current revenue estimates. Expenditures reflects adopted budget plus any supplementals.  This column will be greyed out in the proposed budget.  
</t>
        </r>
      </text>
    </comment>
    <comment ref="E4" authorId="0">
      <text>
        <r>
          <rPr>
            <sz val="9"/>
            <rFont val="Tahoma"/>
            <family val="2"/>
          </rPr>
          <t xml:space="preserve">Reflects actual revenue and expenditures as of a certain point of time.  This column will be greyed out in the proposed budget.
</t>
        </r>
      </text>
    </comment>
  </commentList>
</comments>
</file>

<file path=xl/sharedStrings.xml><?xml version="1.0" encoding="utf-8"?>
<sst xmlns="http://schemas.openxmlformats.org/spreadsheetml/2006/main" count="87" uniqueCount="87">
  <si>
    <t>2023-2024 Operating Financial Plan Checklist</t>
  </si>
  <si>
    <t xml:space="preserve">Financial plans are one of the key tools the County has to develop a common understanding of whether service levels are sustainable and capital projects have sufficient revenue backing.  The Office of Performance, Strategy &amp; Budget (PSB) uses financial plans to understand the revenue and expenditure components of a fund, communicate the long term financial position of funds to decision makers, and help develop plans to address sustainability issues.    </t>
  </si>
  <si>
    <t xml:space="preserve">PSB would like to minimize the time it takes to develop financial plans and spend more time analyzing the content.  To that end, there will be a single financial plan format for quarterly reports, quarterly monitoring, and supplemental requests.  Agencies will update one format throughout the biennium rather than creating new plans for different purposes. Updates to the format care captured in the top of each applicable column in hidden comments. </t>
  </si>
  <si>
    <t>Please use the checklist below for developing and reviewing financial plans.</t>
  </si>
  <si>
    <t>X</t>
  </si>
  <si>
    <t>Financial Plan Checklist</t>
  </si>
  <si>
    <t>Change Log</t>
  </si>
  <si>
    <t>The name of the fund, the fund and subfund numbers, and the use of the Financial Plan are all clearly displayed in the header.</t>
  </si>
  <si>
    <t xml:space="preserve">2023 - 2024 version: Other Fund Transactions total is added to Ending Fund Balance. Transactions that add to fund balance should be positive, and transactions that subtract from fund balance should be negative. </t>
  </si>
  <si>
    <t>2021-2022 Actuals tie to EBS and Annual Comprehensive Financial Report (ACFR) data (when available) and year end (beginning) fund balance ties to the official budgetary fund balance figures provided by FBOD.</t>
  </si>
  <si>
    <t>2023 - 2024 version: A change log added.</t>
  </si>
  <si>
    <t>2023-2024 Proposed Budget ties to PBCS.</t>
  </si>
  <si>
    <t xml:space="preserve">After adoption, 2023-2024 Proposed Budget switches to the Adopted Budget and matches the authorizing ordinance. </t>
  </si>
  <si>
    <t>2023-2024 Biennial to Date (BTD) expenditures and revenue reflect EBS totals for budgetary accounts as of the most recent closed month. Note the financial system used to validate actuals in the footnote.</t>
  </si>
  <si>
    <t xml:space="preserve">2023-2024 Estimated column reflects the best estimate for the biennium based on actuals and includes the impact of any proposed but not adopted supplementals.  </t>
  </si>
  <si>
    <t>Outyear revenue and expenditure inflation assumptions are noted and consistent with figures provided by PSB (the Budget and Financial Planning Assumptions -- BFPA) and/or the Office of Economic &amp; Financial Analysis (OEFA).  If there are supplemental proposals that impact the outyears, the impacts should be noted.</t>
  </si>
  <si>
    <t>The expenditure and revenue sections should be broken out by account, cost center, or other categories that make sense for fund management.  All data should crosswalk back to figures in PBCS and EBS. Consult with PSB for agreement on the breakout.</t>
  </si>
  <si>
    <t>Reserves are consistent with adopted fund balance policy and guidelines and any exceptions are documented.</t>
  </si>
  <si>
    <t>Every reserve, describing what it is for and how it is calculated, is noted in the Reserve Section of the footnotes.</t>
  </si>
  <si>
    <t>Please check formulas to verify that totals, subtotals, and ending fund balances are calculated correctly.</t>
  </si>
  <si>
    <t xml:space="preserve">Prior biennium ending fund balance carries over to the following biennium as beginning fund balance. Final fund balance, as published by FBOD, should be used when it is made available. </t>
  </si>
  <si>
    <t>Check to be sure all footnotes have been updated for the current version of the plan.</t>
  </si>
  <si>
    <t xml:space="preserve">Financial plans are print ready (formatting is final, borders are complete, font size is consistent, print area is established, spell checker is run). </t>
  </si>
  <si>
    <t xml:space="preserve">2023 - 2024 Proposed Financial Plan </t>
  </si>
  <si>
    <t xml:space="preserve"> VSHSL / 1143</t>
  </si>
  <si>
    <t>Category</t>
  </si>
  <si>
    <t>2021-2022 Actuals</t>
  </si>
  <si>
    <t>2023-2024 Adopted</t>
  </si>
  <si>
    <t>2023-2024 Current Budget</t>
  </si>
  <si>
    <t>2023-2024 Biennial-to-Date Actuals</t>
  </si>
  <si>
    <t>2023-2024 Estimated</t>
  </si>
  <si>
    <t>2025-2026 Projected</t>
  </si>
  <si>
    <t>2027-2028 Projected</t>
  </si>
  <si>
    <t xml:space="preserve">Beginning Fund Balance </t>
  </si>
  <si>
    <t>Revenues</t>
  </si>
  <si>
    <t>Federal</t>
  </si>
  <si>
    <t>State</t>
  </si>
  <si>
    <t>Local</t>
  </si>
  <si>
    <t>General Fund</t>
  </si>
  <si>
    <t>Intragovernmental</t>
  </si>
  <si>
    <t>Interfund Transfers</t>
  </si>
  <si>
    <t>Other</t>
  </si>
  <si>
    <t>Total Revenues</t>
  </si>
  <si>
    <t xml:space="preserve">Expenditures </t>
  </si>
  <si>
    <t>Veterans, military servicemembers and their respective families</t>
  </si>
  <si>
    <t>Seniors and their caregivers</t>
  </si>
  <si>
    <t>Resilient Communities</t>
  </si>
  <si>
    <t>TACB (Current Levy)</t>
  </si>
  <si>
    <t>Regional Impact Initiatives (Renewed Levy, includes TACB)</t>
  </si>
  <si>
    <t>Election costs</t>
  </si>
  <si>
    <t>Total Expenditures</t>
  </si>
  <si>
    <r>
      <t>Estimated Underexpenditures</t>
    </r>
    <r>
      <rPr>
        <b/>
        <vertAlign val="superscript"/>
        <sz val="12"/>
        <rFont val="Calibri"/>
        <family val="2"/>
        <scheme val="minor"/>
      </rPr>
      <t xml:space="preserve"> </t>
    </r>
  </si>
  <si>
    <t>Other Fund Transactions</t>
  </si>
  <si>
    <t>Total Other Fund Transactions</t>
  </si>
  <si>
    <t>Ending Fund Balance</t>
  </si>
  <si>
    <t>Reserves</t>
  </si>
  <si>
    <t>Rate Stabilization Reserve</t>
  </si>
  <si>
    <t>Reserved for Committed Projects</t>
  </si>
  <si>
    <t>Prorationing- Mitigation</t>
  </si>
  <si>
    <t>Rainy Day Reserve (60 days)</t>
  </si>
  <si>
    <t>Total Reserves</t>
  </si>
  <si>
    <t xml:space="preserve">Reserve Shortfall </t>
  </si>
  <si>
    <t>Ending Undesignated Fund Balance</t>
  </si>
  <si>
    <t xml:space="preserve">Financial Plan Notes </t>
  </si>
  <si>
    <t>2029  Projected</t>
  </si>
  <si>
    <t xml:space="preserve">2023-2024 estimated matches the proposed revised budget plus estimates for 2024 levy renewal.
</t>
  </si>
  <si>
    <t xml:space="preserve">2023-2024 current budget ties to PBCS executive proposed first supplemental.
</t>
  </si>
  <si>
    <t>Revenue Notes:</t>
  </si>
  <si>
    <t>2021-2023 revenues are based on a 99% collection factor of August 2022 OEFA forecast for VSHSL revenue.</t>
  </si>
  <si>
    <t xml:space="preserve">Other revenue proposed includes calculated interest based off of fund balance investment pool rate. </t>
  </si>
  <si>
    <t>Interest earnings are based on an approximated $250K annual amount.</t>
  </si>
  <si>
    <t xml:space="preserve">2024-2029 revenues are based on adopted August 2023 OEFA forecast (King County Forecast Council resolution KCFC2023-04) with a 99% collection factor, a $0.10/$1,000 assessed value levy rate, and a levy limit factor of 3.5%. </t>
  </si>
  <si>
    <t>Reserve Notes:</t>
  </si>
  <si>
    <t xml:space="preserve">Prorationing is no longer forecasted for the 2024-2029 renewed levy. </t>
  </si>
  <si>
    <t>Rate stabilization reserve amount will change based on 2022 year-end actuals and 2023 carry-forward request.</t>
  </si>
  <si>
    <t>Expenditure Notes:</t>
  </si>
  <si>
    <t xml:space="preserve">2024-2029 expenditures are based on an projected $19M beginning fund balance in 2024 and maintaining a 60-day rainy day reserve. </t>
  </si>
  <si>
    <t>The allocation of funds in the renewed levy, 2024-2029, is based on a 30%, 30%, 30% split to veterans, seniors, and resilient communities, with the remaining 10% for regional impact initiatives (which includes TACB).</t>
  </si>
  <si>
    <t xml:space="preserve">2021-2022 estimated expenditures and 2023 projected expenditures are based off of VSHSL Implementation plan and supplemental omnibus ordinances. </t>
  </si>
  <si>
    <t xml:space="preserve">The allocation of funds in the current levy to each expenditure category is based on a 33%, 33%, 33% split to veterans, seniors, and resilient communities with the remaining 1% to Technical Assistance and Capacity Building (TACB). </t>
  </si>
  <si>
    <t>Other Fund Transactions:</t>
  </si>
  <si>
    <t>FMV GAAP Adjustment</t>
  </si>
  <si>
    <t>Reverse FMV GAAP Adjustment</t>
  </si>
  <si>
    <t>Other GAAP Adjustments</t>
  </si>
  <si>
    <t xml:space="preserve">Pursuant to GASB Statement No. 31 and 72, governmental entities, including governmental external investment pools, should report investments at fair value in the balance sheet (or other statement of financial position). These paper losses are reported and backed out in 2021-2022 Actuals Other Fund Transactions and Reserves, respectively, and reversed in 2023-2024 Estimated Other Fund Transactions.  </t>
  </si>
  <si>
    <t>Last Updated 10/12/2023 by DCHS Finance Staff.</t>
  </si>
  <si>
    <r>
      <t xml:space="preserve">2023-2024 Current Budget reflect the adopted budget, any known changes to revenue forecasts, and </t>
    </r>
    <r>
      <rPr>
        <b/>
        <sz val="12"/>
        <color rgb="FFFF0000"/>
        <rFont val="Calibri"/>
        <family val="2"/>
      </rPr>
      <t>any approved supplementals or carryovers</t>
    </r>
    <r>
      <rPr>
        <sz val="12"/>
        <color rgb="FFFF0000"/>
        <rFont val="Calibri"/>
        <family val="2"/>
      </rPr>
      <t>.  There should be no changes to reserves unless explicitly agreed to by PSB.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</si>
</sst>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 numFmtId="166" formatCode="[&lt;=9999999]000\-0000;[&gt;9999999]\(000\)\ 000\-0000;General"/>
    <numFmt numFmtId="167" formatCode="_(* #,##0_);_(* \(#,##0\);_(* &quot;-&quot;??_);_(@_)"/>
    <numFmt numFmtId="168" formatCode="00000"/>
    <numFmt numFmtId="169" formatCode="000000000"/>
    <numFmt numFmtId="170" formatCode="0000"/>
    <numFmt numFmtId="171" formatCode="000000"/>
    <numFmt numFmtId="172" formatCode="000"/>
    <numFmt numFmtId="173" formatCode="&quot;$&quot;* #,##0.00_);[Red]&quot;$&quot;* \(#,##0.00\)"/>
    <numFmt numFmtId="174" formatCode="0.0%"/>
  </numFmts>
  <fonts count="60">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sz val="12"/>
      <name val="Calibri"/>
      <family val="2"/>
      <scheme val="minor"/>
    </font>
    <font>
      <b/>
      <sz val="12"/>
      <name val="Calibri"/>
      <family val="2"/>
      <scheme val="minor"/>
    </font>
    <font>
      <b/>
      <vertAlign val="superscript"/>
      <sz val="12"/>
      <name val="Calibri"/>
      <family val="2"/>
      <scheme val="minor"/>
    </font>
    <font>
      <sz val="11"/>
      <name val="Calibri"/>
      <family val="2"/>
      <scheme val="minor"/>
    </font>
    <font>
      <sz val="11"/>
      <name val="Helvetica"/>
      <family val="2"/>
    </font>
    <font>
      <sz val="10"/>
      <name val="Tahoma"/>
      <family val="2"/>
    </font>
    <font>
      <sz val="11"/>
      <color theme="1"/>
      <name val="Arial"/>
      <family val="2"/>
    </font>
    <font>
      <sz val="11"/>
      <color theme="1"/>
      <name val="Calibri"/>
      <family val="2"/>
    </font>
    <font>
      <sz val="10"/>
      <name val="Courier"/>
      <family val="3"/>
    </font>
    <font>
      <sz val="10"/>
      <color indexed="8"/>
      <name val="Arial"/>
      <family val="2"/>
    </font>
    <font>
      <sz val="10"/>
      <name val="Verdana"/>
      <family val="2"/>
    </font>
    <font>
      <u val="single"/>
      <sz val="10"/>
      <color indexed="12"/>
      <name val="Arial"/>
      <family val="2"/>
    </font>
    <font>
      <sz val="10"/>
      <color theme="1"/>
      <name val="Arial"/>
      <family val="2"/>
    </font>
    <font>
      <b/>
      <sz val="12"/>
      <name val="Calibri"/>
      <family val="2"/>
    </font>
    <font>
      <sz val="12"/>
      <color theme="1"/>
      <name val="Calibri"/>
      <family val="2"/>
    </font>
    <font>
      <sz val="9"/>
      <name val="Tahoma"/>
      <family val="2"/>
    </font>
    <font>
      <b/>
      <sz val="12"/>
      <color theme="0"/>
      <name val="Calibri"/>
      <family val="2"/>
    </font>
    <font>
      <u val="single"/>
      <sz val="11"/>
      <name val="Calibri"/>
      <family val="2"/>
      <scheme val="minor"/>
    </font>
    <font>
      <b/>
      <sz val="11"/>
      <color rgb="FF000000"/>
      <name val="Calibri"/>
      <family val="2"/>
      <scheme val="minor"/>
    </font>
    <font>
      <sz val="12"/>
      <color rgb="FFFF0000"/>
      <name val="Calibri"/>
      <family val="2"/>
    </font>
    <font>
      <b/>
      <sz val="12"/>
      <color rgb="FFFF0000"/>
      <name val="Calibri"/>
      <family val="2"/>
    </font>
    <font>
      <b/>
      <sz val="8"/>
      <name val="Calibri"/>
      <family val="2"/>
    </font>
  </fonts>
  <fills count="62">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6868AB"/>
        <bgColor indexed="64"/>
      </patternFill>
    </fill>
    <fill>
      <patternFill patternType="solid">
        <fgColor theme="1"/>
        <bgColor indexed="64"/>
      </patternFill>
    </fill>
    <fill>
      <patternFill patternType="solid">
        <fgColor rgb="FFFFFFFF"/>
        <bgColor indexed="64"/>
      </patternFill>
    </fill>
  </fills>
  <borders count="3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thin"/>
      <right style="thin"/>
      <top style="thin"/>
      <bottom style="thin"/>
    </border>
    <border>
      <left/>
      <right/>
      <top style="thin"/>
      <bottom style="double"/>
    </border>
    <border>
      <left/>
      <right/>
      <top style="thin">
        <color theme="4"/>
      </top>
      <bottom style="thin">
        <color theme="4"/>
      </bottom>
    </border>
    <border>
      <left style="thin"/>
      <right/>
      <top/>
      <bottom/>
    </border>
    <border>
      <left style="thin"/>
      <right style="thin"/>
      <top style="thin"/>
      <bottom/>
    </border>
    <border>
      <left style="thin"/>
      <right/>
      <top/>
      <bottom style="thin"/>
    </border>
    <border>
      <left style="thin"/>
      <right style="thin"/>
      <top/>
      <bottom style="thin"/>
    </border>
    <border>
      <left/>
      <right style="thin"/>
      <top/>
      <bottom/>
    </border>
    <border>
      <left style="medium"/>
      <right style="medium"/>
      <top style="thin"/>
      <bottom style="thin"/>
    </border>
    <border>
      <left style="medium"/>
      <right style="medium"/>
      <top style="thin"/>
      <bottom style="medium"/>
    </border>
    <border>
      <left/>
      <right/>
      <top style="medium"/>
      <bottom/>
    </border>
    <border>
      <left style="thin"/>
      <right/>
      <top style="thin"/>
      <bottom/>
    </border>
    <border>
      <left/>
      <right/>
      <top/>
      <bottom style="thin"/>
    </border>
    <border>
      <left/>
      <right style="thin"/>
      <top/>
      <bottom style="thin"/>
    </border>
    <border>
      <left style="medium"/>
      <right style="medium"/>
      <top style="medium"/>
      <bottom/>
    </border>
    <border>
      <left style="thin"/>
      <right style="thin"/>
      <top style="thin">
        <color theme="1"/>
      </top>
      <bottom style="thin">
        <color theme="1"/>
      </bottom>
    </border>
    <border>
      <left style="medium"/>
      <right/>
      <top/>
      <bottom/>
    </border>
    <border>
      <left style="thin"/>
      <right/>
      <top style="thin"/>
      <bottom style="thin"/>
    </border>
    <border>
      <left/>
      <right style="thin"/>
      <top style="thin"/>
      <bottom/>
    </border>
  </borders>
  <cellStyleXfs count="5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0" applyNumberFormat="0" applyAlignment="0" applyProtection="0"/>
    <xf numFmtId="0" fontId="23" fillId="52"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1" fillId="0" borderId="0">
      <alignment horizontal="center"/>
      <protection locked="0"/>
    </xf>
    <xf numFmtId="0" fontId="24" fillId="0" borderId="0" applyNumberFormat="0" applyFill="0" applyBorder="0" applyAlignment="0" applyProtection="0"/>
    <xf numFmtId="165" fontId="1" fillId="0" borderId="0">
      <alignment horizontal="center"/>
      <protection locked="0"/>
    </xf>
    <xf numFmtId="0" fontId="1" fillId="0" borderId="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0" fillId="0" borderId="0">
      <alignment/>
      <protection/>
    </xf>
    <xf numFmtId="0" fontId="1" fillId="0" borderId="0">
      <alignment/>
      <protection/>
    </xf>
    <xf numFmtId="37" fontId="32" fillId="0" borderId="0">
      <alignment/>
      <protection/>
    </xf>
    <xf numFmtId="0" fontId="1" fillId="54" borderId="16" applyNumberFormat="0" applyFont="0" applyAlignment="0" applyProtection="0"/>
    <xf numFmtId="0" fontId="33" fillId="51" borderId="17" applyNumberFormat="0" applyAlignment="0" applyProtection="0"/>
    <xf numFmtId="166" fontId="34"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41" fontId="32" fillId="0" borderId="19" applyBorder="0">
      <alignment/>
      <protection/>
    </xf>
    <xf numFmtId="0" fontId="37" fillId="0" borderId="0" applyNumberFormat="0" applyFill="0" applyBorder="0" applyAlignment="0" applyProtection="0"/>
    <xf numFmtId="0" fontId="1" fillId="0" borderId="0">
      <alignment/>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0" fontId="45" fillId="0" borderId="0">
      <alignment/>
      <protection/>
    </xf>
    <xf numFmtId="0" fontId="1" fillId="0" borderId="0">
      <alignment/>
      <protection/>
    </xf>
    <xf numFmtId="0" fontId="1"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0" fontId="0" fillId="0" borderId="0">
      <alignment/>
      <protection/>
    </xf>
    <xf numFmtId="0" fontId="47"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0" fontId="4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8"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54" borderId="16" applyNumberFormat="0" applyFont="0" applyAlignment="0" applyProtection="0"/>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0" fontId="1" fillId="0" borderId="0" applyNumberFormat="0" applyBorder="0">
      <alignment/>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3" fontId="1" fillId="0" borderId="21" applyFont="0" applyFill="0" applyProtection="0">
      <alignment/>
    </xf>
    <xf numFmtId="43" fontId="4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0" borderId="0">
      <alignment/>
      <protection/>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55" borderId="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0" fontId="21" fillId="34" borderId="0" applyNumberFormat="0" applyBorder="0" applyAlignment="0" applyProtection="0"/>
    <xf numFmtId="0" fontId="22" fillId="51"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49" fillId="0" borderId="0" applyNumberFormat="0" applyFill="0" applyBorder="0">
      <alignment/>
      <protection locked="0"/>
    </xf>
    <xf numFmtId="0" fontId="49" fillId="0" borderId="0" applyNumberFormat="0" applyFill="0" applyBorder="0">
      <alignment/>
      <protection locked="0"/>
    </xf>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0" fontId="33" fillId="51" borderId="17" applyNumberFormat="0" applyAlignment="0" applyProtection="0"/>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42" fontId="16" fillId="0" borderId="22" applyFont="0">
      <alignment/>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0" fontId="35" fillId="0" borderId="0" applyNumberFormat="0" applyFill="0" applyBorder="0" applyAlignment="0" applyProtection="0"/>
    <xf numFmtId="0" fontId="36" fillId="0" borderId="18" applyNumberFormat="0" applyFill="0" applyAlignment="0" applyProtection="0"/>
    <xf numFmtId="0" fontId="50" fillId="0" borderId="0">
      <alignment/>
      <protection/>
    </xf>
    <xf numFmtId="43" fontId="50" fillId="0" borderId="0" applyFont="0" applyFill="0" applyBorder="0" applyAlignment="0" applyProtection="0"/>
    <xf numFmtId="0" fontId="0" fillId="0" borderId="0">
      <alignment/>
      <protection/>
    </xf>
    <xf numFmtId="43" fontId="0" fillId="0" borderId="0" applyFont="0" applyFill="0" applyBorder="0" applyAlignment="0" applyProtection="0"/>
  </cellStyleXfs>
  <cellXfs count="124">
    <xf numFmtId="0" fontId="0" fillId="0" borderId="0" xfId="0"/>
    <xf numFmtId="0" fontId="0" fillId="0" borderId="0" xfId="0"/>
    <xf numFmtId="0" fontId="39" fillId="56" borderId="0" xfId="0" applyFont="1" applyFill="1" applyAlignment="1">
      <alignment horizontal="center"/>
    </xf>
    <xf numFmtId="0" fontId="0" fillId="56" borderId="0" xfId="0" applyFill="1"/>
    <xf numFmtId="0" fontId="52" fillId="0" borderId="0" xfId="0" applyFont="1" applyAlignment="1">
      <alignment wrapText="1"/>
    </xf>
    <xf numFmtId="0" fontId="0" fillId="0" borderId="0" xfId="0" applyAlignment="1">
      <alignment horizontal="left" indent="2"/>
    </xf>
    <xf numFmtId="167" fontId="39" fillId="56" borderId="23" xfId="108" applyNumberFormat="1" applyFont="1" applyFill="1" applyBorder="1" applyAlignment="1">
      <alignment horizontal="right" vertical="center" indent="1"/>
      <protection/>
    </xf>
    <xf numFmtId="167" fontId="38" fillId="56" borderId="24" xfId="88" applyNumberFormat="1" applyFont="1" applyFill="1" applyBorder="1" applyAlignment="1">
      <alignment horizontal="right" vertical="center" indent="1"/>
    </xf>
    <xf numFmtId="167" fontId="38" fillId="56" borderId="19" xfId="88" applyNumberFormat="1" applyFont="1" applyFill="1" applyBorder="1" applyAlignment="1">
      <alignment horizontal="right" vertical="center" indent="1"/>
    </xf>
    <xf numFmtId="167" fontId="39" fillId="56" borderId="25" xfId="88" applyNumberFormat="1" applyFont="1" applyFill="1" applyBorder="1" applyAlignment="1">
      <alignment horizontal="right" vertical="center" indent="1"/>
    </xf>
    <xf numFmtId="167" fontId="39" fillId="56" borderId="26" xfId="88" applyNumberFormat="1" applyFont="1" applyFill="1" applyBorder="1" applyAlignment="1">
      <alignment horizontal="right" vertical="center" indent="1"/>
    </xf>
    <xf numFmtId="167" fontId="39" fillId="56" borderId="19" xfId="108" applyNumberFormat="1" applyFont="1" applyFill="1" applyBorder="1" applyAlignment="1">
      <alignment horizontal="right" vertical="center" indent="1"/>
      <protection/>
    </xf>
    <xf numFmtId="167" fontId="39" fillId="56" borderId="19" xfId="88" applyNumberFormat="1" applyFont="1" applyFill="1" applyBorder="1" applyAlignment="1">
      <alignment horizontal="right" vertical="center" indent="1"/>
    </xf>
    <xf numFmtId="167" fontId="38" fillId="56" borderId="19" xfId="108" applyNumberFormat="1" applyFont="1" applyFill="1" applyBorder="1" applyAlignment="1">
      <alignment horizontal="right" vertical="center" indent="1"/>
      <protection/>
    </xf>
    <xf numFmtId="167" fontId="39" fillId="56" borderId="26" xfId="108" applyNumberFormat="1" applyFont="1" applyFill="1" applyBorder="1" applyAlignment="1">
      <alignment horizontal="right" vertical="center" indent="1"/>
      <protection/>
    </xf>
    <xf numFmtId="167" fontId="39" fillId="56" borderId="26" xfId="18" applyNumberFormat="1" applyFont="1" applyFill="1" applyBorder="1" applyAlignment="1">
      <alignment horizontal="right" vertical="center" indent="1"/>
    </xf>
    <xf numFmtId="167" fontId="39" fillId="56" borderId="20" xfId="18" applyNumberFormat="1" applyFont="1" applyFill="1" applyBorder="1" applyAlignment="1">
      <alignment horizontal="right" vertical="center" indent="1"/>
    </xf>
    <xf numFmtId="167" fontId="39" fillId="56" borderId="20" xfId="88" applyNumberFormat="1" applyFont="1" applyFill="1" applyBorder="1" applyAlignment="1" applyProtection="1">
      <alignment horizontal="right" indent="1"/>
      <protection/>
    </xf>
    <xf numFmtId="167" fontId="38" fillId="56" borderId="23" xfId="108" applyNumberFormat="1" applyFont="1" applyFill="1" applyBorder="1" applyAlignment="1" applyProtection="1">
      <alignment horizontal="right" indent="1"/>
      <protection locked="0"/>
    </xf>
    <xf numFmtId="0" fontId="0" fillId="56" borderId="0" xfId="0" applyFill="1" applyProtection="1">
      <protection locked="0"/>
    </xf>
    <xf numFmtId="167" fontId="38" fillId="56" borderId="19" xfId="88" applyNumberFormat="1" applyFont="1" applyFill="1" applyBorder="1" applyAlignment="1" applyProtection="1">
      <alignment horizontal="right" vertical="center" indent="1"/>
      <protection locked="0"/>
    </xf>
    <xf numFmtId="167" fontId="38" fillId="56" borderId="24" xfId="88" applyNumberFormat="1" applyFont="1" applyFill="1" applyBorder="1" applyAlignment="1" applyProtection="1">
      <alignment horizontal="right" vertical="center" indent="1"/>
      <protection locked="0"/>
    </xf>
    <xf numFmtId="167" fontId="39" fillId="56" borderId="19" xfId="108" applyNumberFormat="1" applyFont="1" applyFill="1" applyBorder="1" applyAlignment="1" applyProtection="1">
      <alignment horizontal="right" vertical="center" indent="1"/>
      <protection locked="0"/>
    </xf>
    <xf numFmtId="167" fontId="38" fillId="56" borderId="19" xfId="108" applyNumberFormat="1" applyFont="1" applyFill="1" applyBorder="1" applyAlignment="1" applyProtection="1">
      <alignment horizontal="right" indent="1"/>
      <protection locked="0"/>
    </xf>
    <xf numFmtId="37" fontId="39" fillId="56" borderId="20" xfId="108" applyFont="1" applyFill="1" applyBorder="1" applyAlignment="1" applyProtection="1">
      <alignment horizontal="left"/>
      <protection locked="0"/>
    </xf>
    <xf numFmtId="37" fontId="39" fillId="56" borderId="19" xfId="108" applyFont="1" applyFill="1" applyBorder="1" applyAlignment="1" applyProtection="1">
      <alignment horizontal="left" vertical="center"/>
      <protection locked="0"/>
    </xf>
    <xf numFmtId="37" fontId="39" fillId="56" borderId="26" xfId="108" applyFont="1" applyFill="1" applyBorder="1" applyAlignment="1" applyProtection="1">
      <alignment horizontal="left" vertical="center"/>
      <protection locked="0"/>
    </xf>
    <xf numFmtId="37" fontId="39" fillId="56" borderId="20" xfId="108" applyFont="1" applyFill="1" applyBorder="1" applyAlignment="1" applyProtection="1">
      <alignment horizontal="left" vertical="center"/>
      <protection locked="0"/>
    </xf>
    <xf numFmtId="37" fontId="38" fillId="56" borderId="19" xfId="108" applyFont="1" applyFill="1" applyBorder="1" applyAlignment="1" applyProtection="1">
      <alignment horizontal="left" vertical="center"/>
      <protection locked="0"/>
    </xf>
    <xf numFmtId="167" fontId="39" fillId="56" borderId="20" xfId="88" applyNumberFormat="1" applyFont="1" applyFill="1" applyBorder="1" applyAlignment="1" applyProtection="1">
      <alignment horizontal="right" indent="1"/>
      <protection locked="0"/>
    </xf>
    <xf numFmtId="167" fontId="39" fillId="56" borderId="20" xfId="108" applyNumberFormat="1" applyFont="1" applyFill="1" applyBorder="1" applyAlignment="1" applyProtection="1">
      <alignment horizontal="right" vertical="center" indent="1"/>
      <protection locked="0"/>
    </xf>
    <xf numFmtId="167" fontId="38" fillId="56" borderId="20" xfId="18" applyNumberFormat="1" applyFont="1" applyFill="1" applyBorder="1" applyAlignment="1" applyProtection="1">
      <alignment horizontal="right" vertical="center" indent="1"/>
      <protection locked="0"/>
    </xf>
    <xf numFmtId="0" fontId="0" fillId="0" borderId="0" xfId="0" applyProtection="1">
      <protection locked="0"/>
    </xf>
    <xf numFmtId="0" fontId="0" fillId="0" borderId="0" xfId="0" applyFill="1" applyProtection="1">
      <protection locked="0"/>
    </xf>
    <xf numFmtId="174" fontId="0" fillId="0" borderId="0" xfId="15" applyNumberFormat="1" applyFont="1" applyProtection="1">
      <protection locked="0"/>
    </xf>
    <xf numFmtId="0" fontId="0" fillId="0" borderId="0" xfId="0" applyFont="1" applyFill="1" applyProtection="1">
      <protection locked="0"/>
    </xf>
    <xf numFmtId="0" fontId="0" fillId="0" borderId="0" xfId="0" applyFont="1" applyProtection="1">
      <protection locked="0"/>
    </xf>
    <xf numFmtId="0" fontId="17" fillId="0" borderId="0" xfId="0" applyFont="1" applyProtection="1">
      <protection/>
    </xf>
    <xf numFmtId="0" fontId="41" fillId="0" borderId="0" xfId="0" applyFont="1" applyProtection="1">
      <protection/>
    </xf>
    <xf numFmtId="0" fontId="52" fillId="0" borderId="27" xfId="0" applyFont="1" applyBorder="1" applyAlignment="1">
      <alignment horizontal="left" vertical="center" wrapText="1" indent="2"/>
    </xf>
    <xf numFmtId="0" fontId="0" fillId="0" borderId="20" xfId="0" applyBorder="1"/>
    <xf numFmtId="167" fontId="39" fillId="57" borderId="20" xfId="88" applyNumberFormat="1" applyFont="1" applyFill="1" applyBorder="1" applyAlignment="1" applyProtection="1">
      <alignment horizontal="right" indent="1"/>
      <protection/>
    </xf>
    <xf numFmtId="167" fontId="38" fillId="57" borderId="24" xfId="88" applyNumberFormat="1" applyFont="1" applyFill="1" applyBorder="1" applyAlignment="1">
      <alignment horizontal="right" vertical="center" indent="1"/>
    </xf>
    <xf numFmtId="167" fontId="38" fillId="57" borderId="19" xfId="88" applyNumberFormat="1" applyFont="1" applyFill="1" applyBorder="1" applyAlignment="1" applyProtection="1">
      <alignment horizontal="right" vertical="center" indent="1"/>
      <protection locked="0"/>
    </xf>
    <xf numFmtId="167" fontId="39" fillId="57" borderId="25" xfId="88" applyNumberFormat="1" applyFont="1" applyFill="1" applyBorder="1" applyAlignment="1">
      <alignment horizontal="right" vertical="center" indent="1"/>
    </xf>
    <xf numFmtId="167" fontId="38" fillId="57" borderId="24" xfId="88" applyNumberFormat="1" applyFont="1" applyFill="1" applyBorder="1" applyAlignment="1" applyProtection="1">
      <alignment horizontal="right" vertical="center" indent="1"/>
      <protection locked="0"/>
    </xf>
    <xf numFmtId="167" fontId="39" fillId="57" borderId="26" xfId="88" applyNumberFormat="1" applyFont="1" applyFill="1" applyBorder="1" applyAlignment="1">
      <alignment horizontal="right" vertical="center" indent="1"/>
    </xf>
    <xf numFmtId="167" fontId="39" fillId="57" borderId="20" xfId="108" applyNumberFormat="1" applyFont="1" applyFill="1" applyBorder="1" applyAlignment="1" applyProtection="1">
      <alignment horizontal="right" vertical="center" indent="1"/>
      <protection locked="0"/>
    </xf>
    <xf numFmtId="167" fontId="38" fillId="57" borderId="20" xfId="18" applyNumberFormat="1" applyFont="1" applyFill="1" applyBorder="1" applyAlignment="1" applyProtection="1">
      <alignment horizontal="right" vertical="center" indent="1"/>
      <protection locked="0"/>
    </xf>
    <xf numFmtId="167" fontId="38" fillId="57" borderId="23" xfId="108" applyNumberFormat="1" applyFont="1" applyFill="1" applyBorder="1" applyAlignment="1" applyProtection="1">
      <alignment horizontal="right" indent="1"/>
      <protection locked="0"/>
    </xf>
    <xf numFmtId="167" fontId="38" fillId="57" borderId="19" xfId="88" applyNumberFormat="1" applyFont="1" applyFill="1" applyBorder="1" applyAlignment="1">
      <alignment horizontal="right" vertical="center" indent="1"/>
    </xf>
    <xf numFmtId="167" fontId="38" fillId="57" borderId="27" xfId="88" applyNumberFormat="1" applyFont="1" applyFill="1" applyBorder="1" applyAlignment="1" applyProtection="1">
      <alignment horizontal="right" vertical="center" indent="1"/>
      <protection locked="0"/>
    </xf>
    <xf numFmtId="167" fontId="39" fillId="57" borderId="19" xfId="88" applyNumberFormat="1" applyFont="1" applyFill="1" applyBorder="1" applyAlignment="1">
      <alignment horizontal="right" vertical="center" indent="1"/>
    </xf>
    <xf numFmtId="167" fontId="39" fillId="57" borderId="26" xfId="18" applyNumberFormat="1" applyFont="1" applyFill="1" applyBorder="1" applyAlignment="1">
      <alignment horizontal="right" vertical="center" indent="1"/>
    </xf>
    <xf numFmtId="167" fontId="38" fillId="56" borderId="23" xfId="108" applyNumberFormat="1" applyFont="1" applyFill="1" applyBorder="1" applyAlignment="1">
      <alignment horizontal="right" vertical="center" indent="1"/>
      <protection/>
    </xf>
    <xf numFmtId="167" fontId="0" fillId="0" borderId="0" xfId="18" applyNumberFormat="1" applyFont="1" applyProtection="1">
      <protection locked="0"/>
    </xf>
    <xf numFmtId="0" fontId="0" fillId="0" borderId="0" xfId="0" applyAlignment="1">
      <alignment horizontal="center"/>
    </xf>
    <xf numFmtId="167" fontId="39" fillId="56" borderId="20" xfId="88" applyNumberFormat="1" applyFont="1" applyFill="1" applyBorder="1" applyAlignment="1" applyProtection="1" quotePrefix="1">
      <alignment horizontal="right" vertical="center" indent="1"/>
      <protection/>
    </xf>
    <xf numFmtId="0" fontId="52" fillId="0" borderId="28" xfId="0" applyFont="1" applyBorder="1" applyAlignment="1">
      <alignment wrapText="1"/>
    </xf>
    <xf numFmtId="0" fontId="52" fillId="0" borderId="29" xfId="0" applyFont="1" applyBorder="1" applyAlignment="1">
      <alignment wrapText="1"/>
    </xf>
    <xf numFmtId="0" fontId="52" fillId="0" borderId="30" xfId="0" applyFont="1" applyBorder="1" applyAlignment="1">
      <alignment wrapText="1"/>
    </xf>
    <xf numFmtId="0" fontId="0" fillId="58" borderId="31" xfId="0" applyFill="1" applyBorder="1"/>
    <xf numFmtId="0" fontId="0" fillId="58" borderId="23" xfId="0" applyFill="1" applyBorder="1"/>
    <xf numFmtId="0" fontId="52" fillId="58" borderId="0" xfId="0" applyFont="1" applyFill="1" applyBorder="1" applyAlignment="1">
      <alignment vertical="center" wrapText="1"/>
    </xf>
    <xf numFmtId="0" fontId="0" fillId="58" borderId="0" xfId="0" applyFill="1" applyBorder="1"/>
    <xf numFmtId="0" fontId="0" fillId="58" borderId="27" xfId="0" applyFill="1" applyBorder="1"/>
    <xf numFmtId="0" fontId="0" fillId="58" borderId="25" xfId="0" applyFill="1" applyBorder="1"/>
    <xf numFmtId="0" fontId="52" fillId="58" borderId="32" xfId="0" applyFont="1" applyFill="1" applyBorder="1" applyAlignment="1">
      <alignment vertical="center" wrapText="1"/>
    </xf>
    <xf numFmtId="0" fontId="0" fillId="58" borderId="32" xfId="0" applyFill="1" applyBorder="1"/>
    <xf numFmtId="0" fontId="0" fillId="58" borderId="33" xfId="0" applyFill="1" applyBorder="1"/>
    <xf numFmtId="0" fontId="52" fillId="0" borderId="19" xfId="0" applyFont="1" applyBorder="1" applyAlignment="1">
      <alignment horizontal="center" vertical="center" wrapText="1"/>
    </xf>
    <xf numFmtId="0" fontId="54" fillId="59" borderId="34" xfId="0" applyFont="1" applyFill="1" applyBorder="1" applyAlignment="1">
      <alignment horizontal="center" wrapText="1"/>
    </xf>
    <xf numFmtId="0" fontId="54" fillId="60" borderId="35" xfId="0" applyFont="1" applyFill="1" applyBorder="1" applyAlignment="1">
      <alignment horizontal="center" vertical="center" wrapText="1"/>
    </xf>
    <xf numFmtId="0" fontId="0" fillId="0" borderId="0" xfId="0" applyAlignment="1">
      <alignment horizontal="left"/>
    </xf>
    <xf numFmtId="0" fontId="0" fillId="0" borderId="0" xfId="0" applyAlignment="1" quotePrefix="1">
      <alignment horizontal="right"/>
    </xf>
    <xf numFmtId="0" fontId="0" fillId="0" borderId="0" xfId="0" applyAlignment="1">
      <alignment horizontal="right"/>
    </xf>
    <xf numFmtId="0" fontId="41" fillId="0" borderId="0" xfId="0" applyFont="1" applyAlignment="1">
      <alignment horizontal="left"/>
    </xf>
    <xf numFmtId="37" fontId="39" fillId="0" borderId="0" xfId="108" applyFont="1" applyAlignment="1" applyProtection="1">
      <alignment horizontal="left"/>
      <protection locked="0"/>
    </xf>
    <xf numFmtId="37" fontId="39" fillId="0" borderId="0" xfId="108" applyFont="1" applyAlignment="1">
      <alignment horizontal="left"/>
      <protection/>
    </xf>
    <xf numFmtId="37" fontId="38" fillId="0" borderId="0" xfId="108" applyFont="1">
      <alignment/>
      <protection/>
    </xf>
    <xf numFmtId="0" fontId="41" fillId="0" borderId="0" xfId="0" applyFont="1" applyAlignment="1" applyProtection="1">
      <alignment/>
      <protection/>
    </xf>
    <xf numFmtId="0" fontId="0" fillId="0" borderId="0" xfId="0" applyAlignment="1" applyProtection="1">
      <alignment/>
      <protection locked="0"/>
    </xf>
    <xf numFmtId="37" fontId="38" fillId="56" borderId="36" xfId="108" applyFont="1" applyFill="1" applyBorder="1" applyAlignment="1" applyProtection="1" quotePrefix="1">
      <alignment horizontal="left" vertical="center"/>
      <protection locked="0"/>
    </xf>
    <xf numFmtId="167" fontId="0" fillId="0" borderId="0" xfId="0" applyNumberFormat="1" applyProtection="1">
      <protection locked="0"/>
    </xf>
    <xf numFmtId="37" fontId="38" fillId="56" borderId="19" xfId="108" applyFont="1" applyFill="1" applyBorder="1" applyAlignment="1" applyProtection="1">
      <alignment horizontal="left" vertical="center" indent="1"/>
      <protection locked="0"/>
    </xf>
    <xf numFmtId="167" fontId="38" fillId="0" borderId="19" xfId="88" applyNumberFormat="1" applyFont="1" applyFill="1" applyBorder="1" applyAlignment="1">
      <alignment horizontal="right" vertical="center" indent="1"/>
    </xf>
    <xf numFmtId="167" fontId="38" fillId="56" borderId="19" xfId="582" applyNumberFormat="1" applyFont="1" applyFill="1" applyBorder="1" applyAlignment="1">
      <alignment vertical="center"/>
    </xf>
    <xf numFmtId="43" fontId="0" fillId="0" borderId="0" xfId="0" applyNumberFormat="1" applyFont="1" applyFill="1" applyProtection="1">
      <protection locked="0"/>
    </xf>
    <xf numFmtId="0" fontId="0" fillId="0" borderId="0" xfId="0" applyFill="1" applyBorder="1" applyProtection="1">
      <protection locked="0"/>
    </xf>
    <xf numFmtId="167" fontId="0" fillId="0" borderId="0" xfId="18" applyNumberFormat="1" applyFont="1" applyFill="1" applyBorder="1" applyProtection="1">
      <protection locked="0"/>
    </xf>
    <xf numFmtId="0" fontId="56" fillId="0" borderId="0" xfId="0" applyFont="1" applyFill="1" applyBorder="1" applyAlignment="1">
      <alignment vertical="center"/>
    </xf>
    <xf numFmtId="0" fontId="18" fillId="0" borderId="0" xfId="0" applyFont="1" applyFill="1" applyBorder="1" applyAlignment="1">
      <alignment vertical="center"/>
    </xf>
    <xf numFmtId="167" fontId="38" fillId="0" borderId="19" xfId="88" applyNumberFormat="1" applyFont="1" applyFill="1" applyBorder="1" applyAlignment="1" applyProtection="1">
      <alignment horizontal="right" vertical="center" indent="1"/>
      <protection locked="0"/>
    </xf>
    <xf numFmtId="0" fontId="51" fillId="61" borderId="0" xfId="0" applyFont="1" applyFill="1" applyAlignment="1" applyProtection="1">
      <alignment horizontal="center"/>
      <protection locked="0"/>
    </xf>
    <xf numFmtId="0" fontId="0" fillId="0" borderId="0" xfId="581" applyAlignment="1">
      <alignment vertical="top" wrapText="1"/>
      <protection/>
    </xf>
    <xf numFmtId="0" fontId="0" fillId="0" borderId="0" xfId="581" applyAlignment="1">
      <alignment vertical="top" wrapText="1"/>
      <protection/>
    </xf>
    <xf numFmtId="37" fontId="39" fillId="56" borderId="20" xfId="108" applyFont="1" applyFill="1" applyBorder="1" applyAlignment="1" applyProtection="1">
      <alignment horizontal="left" vertical="top" wrapText="1"/>
      <protection/>
    </xf>
    <xf numFmtId="37" fontId="39" fillId="56" borderId="37" xfId="108" applyFont="1" applyFill="1" applyBorder="1" applyAlignment="1">
      <alignment horizontal="center" vertical="top" wrapText="1"/>
      <protection/>
    </xf>
    <xf numFmtId="37" fontId="39" fillId="56" borderId="20" xfId="108" applyFont="1" applyFill="1" applyBorder="1" applyAlignment="1">
      <alignment horizontal="center" vertical="top" wrapText="1"/>
      <protection/>
    </xf>
    <xf numFmtId="37" fontId="39" fillId="57" borderId="20" xfId="108" applyFont="1" applyFill="1" applyBorder="1" applyAlignment="1">
      <alignment horizontal="center" vertical="top" wrapText="1"/>
      <protection/>
    </xf>
    <xf numFmtId="37" fontId="41" fillId="0" borderId="0" xfId="108" applyFont="1" applyAlignment="1" applyProtection="1">
      <alignment horizontal="left" vertical="top" wrapText="1" indent="1"/>
      <protection locked="0"/>
    </xf>
    <xf numFmtId="43" fontId="39" fillId="56" borderId="20" xfId="18" applyNumberFormat="1" applyFont="1" applyFill="1" applyBorder="1" applyAlignment="1">
      <alignment horizontal="right" vertical="center" indent="1"/>
    </xf>
    <xf numFmtId="167" fontId="38" fillId="0" borderId="23" xfId="108" applyNumberFormat="1" applyFont="1" applyBorder="1" applyAlignment="1">
      <alignment horizontal="right" vertical="center" indent="1"/>
      <protection/>
    </xf>
    <xf numFmtId="167" fontId="38" fillId="0" borderId="19" xfId="108" applyNumberFormat="1" applyFont="1" applyBorder="1" applyAlignment="1">
      <alignment horizontal="right" vertical="center" indent="1"/>
      <protection/>
    </xf>
    <xf numFmtId="43" fontId="38" fillId="56" borderId="19" xfId="88" applyNumberFormat="1" applyFont="1" applyFill="1" applyBorder="1" applyAlignment="1">
      <alignment horizontal="right" vertical="center" indent="1"/>
    </xf>
    <xf numFmtId="37" fontId="38" fillId="56" borderId="19" xfId="108" applyFont="1" applyFill="1" applyBorder="1" applyAlignment="1" applyProtection="1">
      <alignment horizontal="left" indent="1"/>
      <protection locked="0"/>
    </xf>
    <xf numFmtId="37" fontId="38" fillId="56" borderId="23" xfId="108" applyFont="1" applyFill="1" applyBorder="1" applyAlignment="1" applyProtection="1" quotePrefix="1">
      <alignment horizontal="left" vertical="center" indent="2"/>
      <protection locked="0"/>
    </xf>
    <xf numFmtId="37" fontId="38" fillId="0" borderId="19" xfId="108" applyFont="1" applyFill="1" applyBorder="1" applyAlignment="1">
      <alignment horizontal="left" wrapText="1" indent="1"/>
      <protection/>
    </xf>
    <xf numFmtId="37" fontId="38" fillId="56" borderId="19" xfId="108" applyFont="1" applyFill="1" applyBorder="1" applyAlignment="1">
      <alignment horizontal="left" indent="1"/>
      <protection/>
    </xf>
    <xf numFmtId="37" fontId="38" fillId="56" borderId="19" xfId="108" applyFont="1" applyFill="1" applyBorder="1" applyAlignment="1">
      <alignment horizontal="left" wrapText="1" indent="1"/>
      <protection/>
    </xf>
    <xf numFmtId="37" fontId="38" fillId="56" borderId="36" xfId="108" applyFont="1" applyFill="1" applyBorder="1" applyAlignment="1" applyProtection="1" quotePrefix="1">
      <alignment horizontal="left" vertical="center" indent="1"/>
      <protection locked="0"/>
    </xf>
    <xf numFmtId="167" fontId="0" fillId="0" borderId="0" xfId="0" applyNumberFormat="1" applyFont="1" applyFill="1" applyProtection="1">
      <protection locked="0"/>
    </xf>
    <xf numFmtId="0" fontId="51" fillId="58" borderId="38" xfId="0" applyFont="1" applyFill="1" applyBorder="1" applyAlignment="1">
      <alignment horizontal="center" vertical="center"/>
    </xf>
    <xf numFmtId="0" fontId="52" fillId="58" borderId="23" xfId="0" applyFont="1" applyFill="1" applyBorder="1" applyAlignment="1">
      <alignment horizontal="left" vertical="center" wrapText="1"/>
    </xf>
    <xf numFmtId="0" fontId="52" fillId="58" borderId="0" xfId="0" applyFont="1" applyFill="1" applyBorder="1" applyAlignment="1">
      <alignment horizontal="left" vertical="center" wrapText="1"/>
    </xf>
    <xf numFmtId="0" fontId="52" fillId="58" borderId="27" xfId="0" applyFont="1" applyFill="1" applyBorder="1" applyAlignment="1">
      <alignment horizontal="left" vertical="center" wrapText="1"/>
    </xf>
    <xf numFmtId="0" fontId="52" fillId="0" borderId="0" xfId="0" applyFont="1" applyBorder="1" applyAlignment="1">
      <alignment horizontal="left" vertical="center" wrapText="1"/>
    </xf>
    <xf numFmtId="37" fontId="41" fillId="0" borderId="0" xfId="108" applyFont="1" applyAlignment="1" applyProtection="1">
      <alignment horizontal="left" vertical="top" wrapText="1" indent="1"/>
      <protection locked="0"/>
    </xf>
    <xf numFmtId="0" fontId="0" fillId="0" borderId="0" xfId="0" applyAlignment="1" applyProtection="1">
      <alignment horizontal="left" wrapText="1" indent="1"/>
      <protection locked="0"/>
    </xf>
    <xf numFmtId="0" fontId="0" fillId="0" borderId="0" xfId="0" applyAlignment="1">
      <alignment horizontal="left" vertical="top" wrapText="1" indent="1"/>
    </xf>
    <xf numFmtId="37" fontId="55" fillId="0" borderId="0" xfId="108" applyFont="1" applyAlignment="1" applyProtection="1">
      <alignment horizontal="left" vertical="top" wrapText="1"/>
      <protection locked="0"/>
    </xf>
    <xf numFmtId="0" fontId="51" fillId="61" borderId="0" xfId="0" applyFont="1" applyFill="1" applyAlignment="1" applyProtection="1">
      <alignment horizontal="center"/>
      <protection locked="0"/>
    </xf>
    <xf numFmtId="0" fontId="0" fillId="0" borderId="0" xfId="581" applyAlignment="1">
      <alignment horizontal="left" vertical="top" wrapText="1" indent="1"/>
      <protection/>
    </xf>
    <xf numFmtId="0" fontId="57" fillId="0" borderId="27" xfId="0" applyFont="1" applyBorder="1" applyAlignment="1">
      <alignment horizontal="left" vertical="center" wrapText="1" indent="2"/>
    </xf>
  </cellXfs>
  <cellStyles count="569">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20% - Accent1 2" xfId="61"/>
    <cellStyle name="20% - Accent2 2" xfId="62"/>
    <cellStyle name="20% - Accent3 2" xfId="63"/>
    <cellStyle name="20% - Accent4 2" xfId="64"/>
    <cellStyle name="20% - Accent5 2" xfId="65"/>
    <cellStyle name="20% - Accent6 2" xfId="66"/>
    <cellStyle name="40% - Accent1 2" xfId="67"/>
    <cellStyle name="40% - Accent2 2" xfId="68"/>
    <cellStyle name="40% - Accent3 2" xfId="69"/>
    <cellStyle name="40% - Accent4 2" xfId="70"/>
    <cellStyle name="40% - Accent5 2" xfId="71"/>
    <cellStyle name="40% - Accent6 2" xfId="72"/>
    <cellStyle name="60% - Accent1 2" xfId="73"/>
    <cellStyle name="60% - Accent2 2" xfId="74"/>
    <cellStyle name="60% - Accent3 2" xfId="75"/>
    <cellStyle name="60% - Accent4 2" xfId="76"/>
    <cellStyle name="60% - Accent5 2" xfId="77"/>
    <cellStyle name="60% - Accent6 2" xfId="78"/>
    <cellStyle name="Accent1 2" xfId="79"/>
    <cellStyle name="Accent2 2" xfId="80"/>
    <cellStyle name="Accent3 2" xfId="81"/>
    <cellStyle name="Accent4 2" xfId="82"/>
    <cellStyle name="Accent5 2" xfId="83"/>
    <cellStyle name="Accent6 2" xfId="84"/>
    <cellStyle name="Bad 2" xfId="85"/>
    <cellStyle name="Calculation 2" xfId="86"/>
    <cellStyle name="Check Cell 2" xfId="87"/>
    <cellStyle name="Comma 2" xfId="88"/>
    <cellStyle name="Comma 3" xfId="89"/>
    <cellStyle name="Currency 2" xfId="90"/>
    <cellStyle name="Currency 3" xfId="91"/>
    <cellStyle name="Currency 4" xfId="92"/>
    <cellStyle name="Date" xfId="93"/>
    <cellStyle name="Explanatory Text 2" xfId="94"/>
    <cellStyle name="Fund" xfId="95"/>
    <cellStyle name="General" xfId="96"/>
    <cellStyle name="Good 2" xfId="97"/>
    <cellStyle name="Heading 1 2" xfId="98"/>
    <cellStyle name="Heading 2 2" xfId="99"/>
    <cellStyle name="Heading 3 2" xfId="100"/>
    <cellStyle name="Heading 4 2" xfId="101"/>
    <cellStyle name="Input 2" xfId="102"/>
    <cellStyle name="Linked Cell 2" xfId="103"/>
    <cellStyle name="Neutral 2" xfId="104"/>
    <cellStyle name="Normal 2" xfId="105"/>
    <cellStyle name="Normal 3" xfId="106"/>
    <cellStyle name="Normal 4" xfId="107"/>
    <cellStyle name="Normal_AIRPLAN.XLS" xfId="108"/>
    <cellStyle name="Note 2" xfId="109"/>
    <cellStyle name="Output 2" xfId="110"/>
    <cellStyle name="Phone" xfId="111"/>
    <cellStyle name="Title 2" xfId="112"/>
    <cellStyle name="Total 2" xfId="113"/>
    <cellStyle name="w15" xfId="114"/>
    <cellStyle name="Warning Text 2" xfId="115"/>
    <cellStyle name="Normal 6" xfId="116"/>
    <cellStyle name="Account" xfId="117"/>
    <cellStyle name="Account 10" xfId="118"/>
    <cellStyle name="Account 11" xfId="119"/>
    <cellStyle name="Account 12" xfId="120"/>
    <cellStyle name="Account 13" xfId="121"/>
    <cellStyle name="Account 14" xfId="122"/>
    <cellStyle name="Account 15" xfId="123"/>
    <cellStyle name="Account 2" xfId="124"/>
    <cellStyle name="Account 3" xfId="125"/>
    <cellStyle name="Account 4" xfId="126"/>
    <cellStyle name="Account 5" xfId="127"/>
    <cellStyle name="Account 6" xfId="128"/>
    <cellStyle name="Account 7" xfId="129"/>
    <cellStyle name="Account 8" xfId="130"/>
    <cellStyle name="Account 9" xfId="131"/>
    <cellStyle name="Comma 2 2" xfId="132"/>
    <cellStyle name="Comma 2 2 2" xfId="133"/>
    <cellStyle name="Comma 2 2 2 2" xfId="134"/>
    <cellStyle name="Comma 2 3" xfId="135"/>
    <cellStyle name="Comma 2 3 2" xfId="136"/>
    <cellStyle name="Comma 3 2" xfId="137"/>
    <cellStyle name="Comma 3 2 2" xfId="138"/>
    <cellStyle name="Comma 4" xfId="139"/>
    <cellStyle name="Comma 4 2" xfId="140"/>
    <cellStyle name="Comma 5" xfId="141"/>
    <cellStyle name="Comma 5 2" xfId="142"/>
    <cellStyle name="Comma 6" xfId="143"/>
    <cellStyle name="Comma 6 2" xfId="144"/>
    <cellStyle name="Comma 6 3" xfId="145"/>
    <cellStyle name="Currency 2 2" xfId="146"/>
    <cellStyle name="Currency 2 2 2" xfId="147"/>
    <cellStyle name="Currency 2 3" xfId="148"/>
    <cellStyle name="Currency 2 4" xfId="149"/>
    <cellStyle name="Currency 2 5" xfId="150"/>
    <cellStyle name="Currency 3 2" xfId="151"/>
    <cellStyle name="Currency 3 3" xfId="152"/>
    <cellStyle name="Currency 5" xfId="153"/>
    <cellStyle name="Currency 5 2" xfId="154"/>
    <cellStyle name="Fund 10" xfId="155"/>
    <cellStyle name="Fund 11" xfId="156"/>
    <cellStyle name="Fund 12" xfId="157"/>
    <cellStyle name="Fund 13" xfId="158"/>
    <cellStyle name="Fund 14" xfId="159"/>
    <cellStyle name="Fund 15" xfId="160"/>
    <cellStyle name="Fund 2" xfId="161"/>
    <cellStyle name="Fund 3" xfId="162"/>
    <cellStyle name="Fund 4" xfId="163"/>
    <cellStyle name="Fund 5" xfId="164"/>
    <cellStyle name="Fund 6" xfId="165"/>
    <cellStyle name="Fund 7" xfId="166"/>
    <cellStyle name="Fund 8" xfId="167"/>
    <cellStyle name="Fund 9" xfId="168"/>
    <cellStyle name="Normal 10" xfId="169"/>
    <cellStyle name="Normal 12" xfId="170"/>
    <cellStyle name="Normal 15" xfId="171"/>
    <cellStyle name="Normal 2 10" xfId="172"/>
    <cellStyle name="Normal 2 11" xfId="173"/>
    <cellStyle name="Normal 2 12" xfId="174"/>
    <cellStyle name="Normal 2 13" xfId="175"/>
    <cellStyle name="Normal 2 14" xfId="176"/>
    <cellStyle name="Normal 2 15" xfId="177"/>
    <cellStyle name="Normal 2 16" xfId="178"/>
    <cellStyle name="Normal 2 2" xfId="179"/>
    <cellStyle name="Normal 2 2 10" xfId="180"/>
    <cellStyle name="Normal 2 2 11" xfId="181"/>
    <cellStyle name="Normal 2 2 12" xfId="182"/>
    <cellStyle name="Normal 2 2 13" xfId="183"/>
    <cellStyle name="Normal 2 2 14" xfId="184"/>
    <cellStyle name="Normal 2 2 15" xfId="185"/>
    <cellStyle name="Normal 2 2 16" xfId="186"/>
    <cellStyle name="Normal 2 2 17" xfId="187"/>
    <cellStyle name="Normal 2 2 2" xfId="188"/>
    <cellStyle name="Normal 2 2 3" xfId="189"/>
    <cellStyle name="Normal 2 2 4" xfId="190"/>
    <cellStyle name="Normal 2 2 5" xfId="191"/>
    <cellStyle name="Normal 2 2 6" xfId="192"/>
    <cellStyle name="Normal 2 2 7" xfId="193"/>
    <cellStyle name="Normal 2 2 8" xfId="194"/>
    <cellStyle name="Normal 2 2 9" xfId="195"/>
    <cellStyle name="Normal 2 3" xfId="196"/>
    <cellStyle name="Normal 2 4" xfId="197"/>
    <cellStyle name="Normal 2 5" xfId="198"/>
    <cellStyle name="Normal 2 6" xfId="199"/>
    <cellStyle name="Normal 2 7" xfId="200"/>
    <cellStyle name="Normal 2 8" xfId="201"/>
    <cellStyle name="Normal 2 9" xfId="202"/>
    <cellStyle name="Normal 3 2" xfId="203"/>
    <cellStyle name="Normal 3 2 2" xfId="204"/>
    <cellStyle name="Normal 3 2 2 2" xfId="205"/>
    <cellStyle name="Normal 3 2 2 2 2" xfId="206"/>
    <cellStyle name="Normal 3 2 2 3" xfId="207"/>
    <cellStyle name="Normal 3 2 2 4" xfId="208"/>
    <cellStyle name="Normal 3 2 3" xfId="209"/>
    <cellStyle name="Normal 3 2 3 2" xfId="210"/>
    <cellStyle name="Normal 3 2 4" xfId="211"/>
    <cellStyle name="Normal 3 2 5" xfId="212"/>
    <cellStyle name="Normal 3 3" xfId="213"/>
    <cellStyle name="Normal 3 3 2" xfId="214"/>
    <cellStyle name="Normal 3 3 3" xfId="215"/>
    <cellStyle name="Normal 3 4" xfId="216"/>
    <cellStyle name="Normal 3 4 2" xfId="217"/>
    <cellStyle name="Normal 3 4 2 2" xfId="218"/>
    <cellStyle name="Normal 3 4 3" xfId="219"/>
    <cellStyle name="Normal 3 5" xfId="220"/>
    <cellStyle name="Normal 3 5 2" xfId="221"/>
    <cellStyle name="Normal 3 6" xfId="222"/>
    <cellStyle name="Normal 3 7" xfId="223"/>
    <cellStyle name="Normal 4 2" xfId="224"/>
    <cellStyle name="Normal 4 2 2" xfId="225"/>
    <cellStyle name="Normal 4 3" xfId="226"/>
    <cellStyle name="Normal 5" xfId="227"/>
    <cellStyle name="Normal 5 2" xfId="228"/>
    <cellStyle name="Normal 5 2 2" xfId="229"/>
    <cellStyle name="Normal 5 2 2 2" xfId="230"/>
    <cellStyle name="Normal 5 2 3" xfId="231"/>
    <cellStyle name="Normal 5 2 4" xfId="232"/>
    <cellStyle name="Normal 5 3" xfId="233"/>
    <cellStyle name="Normal 5 3 2" xfId="234"/>
    <cellStyle name="Normal 5 4" xfId="235"/>
    <cellStyle name="Normal 5 5" xfId="236"/>
    <cellStyle name="Normal 5 6" xfId="237"/>
    <cellStyle name="Normal 5 7" xfId="238"/>
    <cellStyle name="Normal 6 2" xfId="239"/>
    <cellStyle name="Normal 6 3" xfId="240"/>
    <cellStyle name="Normal 7" xfId="241"/>
    <cellStyle name="Normal 8" xfId="242"/>
    <cellStyle name="Normal 9" xfId="243"/>
    <cellStyle name="Note 2 2" xfId="244"/>
    <cellStyle name="Note 2 2 2" xfId="245"/>
    <cellStyle name="Org" xfId="246"/>
    <cellStyle name="Org 10" xfId="247"/>
    <cellStyle name="Org 11" xfId="248"/>
    <cellStyle name="Org 12" xfId="249"/>
    <cellStyle name="Org 13" xfId="250"/>
    <cellStyle name="Org 14" xfId="251"/>
    <cellStyle name="Org 15" xfId="252"/>
    <cellStyle name="Org 2" xfId="253"/>
    <cellStyle name="Org 3" xfId="254"/>
    <cellStyle name="Org 4" xfId="255"/>
    <cellStyle name="Org 5" xfId="256"/>
    <cellStyle name="Org 6" xfId="257"/>
    <cellStyle name="Org 7" xfId="258"/>
    <cellStyle name="Org 8" xfId="259"/>
    <cellStyle name="Org 9" xfId="260"/>
    <cellStyle name="Percent 2" xfId="261"/>
    <cellStyle name="Percent 2 10" xfId="262"/>
    <cellStyle name="Percent 2 11" xfId="263"/>
    <cellStyle name="Percent 2 12" xfId="264"/>
    <cellStyle name="Percent 2 13" xfId="265"/>
    <cellStyle name="Percent 2 14" xfId="266"/>
    <cellStyle name="Percent 2 15" xfId="267"/>
    <cellStyle name="Percent 2 2" xfId="268"/>
    <cellStyle name="Percent 2 3" xfId="269"/>
    <cellStyle name="Percent 2 4" xfId="270"/>
    <cellStyle name="Percent 2 5" xfId="271"/>
    <cellStyle name="Percent 2 6" xfId="272"/>
    <cellStyle name="Percent 2 7" xfId="273"/>
    <cellStyle name="Percent 2 8" xfId="274"/>
    <cellStyle name="Percent 2 9" xfId="275"/>
    <cellStyle name="Percent 3" xfId="276"/>
    <cellStyle name="Percent 3 2" xfId="277"/>
    <cellStyle name="Percent 4" xfId="278"/>
    <cellStyle name="Project" xfId="279"/>
    <cellStyle name="Project 10" xfId="280"/>
    <cellStyle name="Project 11" xfId="281"/>
    <cellStyle name="Project 12" xfId="282"/>
    <cellStyle name="Project 13" xfId="283"/>
    <cellStyle name="Project 14" xfId="284"/>
    <cellStyle name="Project 15" xfId="285"/>
    <cellStyle name="Project 2" xfId="286"/>
    <cellStyle name="Project 3" xfId="287"/>
    <cellStyle name="Project 4" xfId="288"/>
    <cellStyle name="Project 5" xfId="289"/>
    <cellStyle name="Project 6" xfId="290"/>
    <cellStyle name="Project 7" xfId="291"/>
    <cellStyle name="Project 8" xfId="292"/>
    <cellStyle name="Project 9" xfId="293"/>
    <cellStyle name="t" xfId="294"/>
    <cellStyle name="task" xfId="295"/>
    <cellStyle name="task 10" xfId="296"/>
    <cellStyle name="task 11" xfId="297"/>
    <cellStyle name="task 12" xfId="298"/>
    <cellStyle name="task 13" xfId="299"/>
    <cellStyle name="task 14" xfId="300"/>
    <cellStyle name="task 15" xfId="301"/>
    <cellStyle name="task 2" xfId="302"/>
    <cellStyle name="task 3" xfId="303"/>
    <cellStyle name="task 4" xfId="304"/>
    <cellStyle name="task 5" xfId="305"/>
    <cellStyle name="task 6" xfId="306"/>
    <cellStyle name="task 7" xfId="307"/>
    <cellStyle name="task 8" xfId="308"/>
    <cellStyle name="task 9" xfId="309"/>
    <cellStyle name="Total 3" xfId="310"/>
    <cellStyle name="Comma 5 3" xfId="311"/>
    <cellStyle name="Comma 6 4" xfId="312"/>
    <cellStyle name="Currency 3 4" xfId="313"/>
    <cellStyle name="Normal 4 2 3" xfId="314"/>
    <cellStyle name="Normal 5 8" xfId="315"/>
    <cellStyle name="Normal 9 2" xfId="316"/>
    <cellStyle name="Note 2 2 3" xfId="317"/>
    <cellStyle name="Normal 2 3 2" xfId="318"/>
    <cellStyle name="20% - Accent1 2 2" xfId="319"/>
    <cellStyle name="20% - Accent2 2 2" xfId="320"/>
    <cellStyle name="20% - Accent3 2 2" xfId="321"/>
    <cellStyle name="20% - Accent4 2 2" xfId="322"/>
    <cellStyle name="20% - Accent6 2 2" xfId="323"/>
    <cellStyle name="40% - Accent1 2 2" xfId="324"/>
    <cellStyle name="40% - Accent3 2 2" xfId="325"/>
    <cellStyle name="40% - Accent4 2 2" xfId="326"/>
    <cellStyle name="40% - Accent5 2 2" xfId="327"/>
    <cellStyle name="40% - Accent6 2 2" xfId="328"/>
    <cellStyle name="60% - Accent1 2 2" xfId="329"/>
    <cellStyle name="60% - Accent2 2 2" xfId="330"/>
    <cellStyle name="60% - Accent3 2 2" xfId="331"/>
    <cellStyle name="60% - Accent4 2 2" xfId="332"/>
    <cellStyle name="60% - Accent5 2 2" xfId="333"/>
    <cellStyle name="60% - Accent6 2 2" xfId="334"/>
    <cellStyle name="60% Accent1" xfId="335"/>
    <cellStyle name="Accent1 2 2" xfId="336"/>
    <cellStyle name="Accent2 2 2" xfId="337"/>
    <cellStyle name="Accent3 2 2" xfId="338"/>
    <cellStyle name="Accent4 2 2" xfId="339"/>
    <cellStyle name="Accent6 2 2" xfId="340"/>
    <cellStyle name="Account 10 2" xfId="341"/>
    <cellStyle name="Account 10 2 2" xfId="342"/>
    <cellStyle name="Account 10 3" xfId="343"/>
    <cellStyle name="Account 11 2" xfId="344"/>
    <cellStyle name="Account 11 2 2" xfId="345"/>
    <cellStyle name="Account 11 3" xfId="346"/>
    <cellStyle name="Account 12 2" xfId="347"/>
    <cellStyle name="Account 12 2 2" xfId="348"/>
    <cellStyle name="Account 12 3" xfId="349"/>
    <cellStyle name="Account 13 2" xfId="350"/>
    <cellStyle name="Account 13 2 2" xfId="351"/>
    <cellStyle name="Account 13 3" xfId="352"/>
    <cellStyle name="Account 14 2" xfId="353"/>
    <cellStyle name="Account 14 2 2" xfId="354"/>
    <cellStyle name="Account 14 3" xfId="355"/>
    <cellStyle name="Account 15 2" xfId="356"/>
    <cellStyle name="Account 15 2 2" xfId="357"/>
    <cellStyle name="Account 15 3" xfId="358"/>
    <cellStyle name="Account 2 2" xfId="359"/>
    <cellStyle name="Account 2 2 2" xfId="360"/>
    <cellStyle name="Account 2 3" xfId="361"/>
    <cellStyle name="Account 3 2" xfId="362"/>
    <cellStyle name="Account 3 2 2" xfId="363"/>
    <cellStyle name="Account 3 3" xfId="364"/>
    <cellStyle name="Account 4 2" xfId="365"/>
    <cellStyle name="Account 4 2 2" xfId="366"/>
    <cellStyle name="Account 4 3" xfId="367"/>
    <cellStyle name="Account 5 2" xfId="368"/>
    <cellStyle name="Account 5 2 2" xfId="369"/>
    <cellStyle name="Account 5 3" xfId="370"/>
    <cellStyle name="Account 6 2" xfId="371"/>
    <cellStyle name="Account 6 2 2" xfId="372"/>
    <cellStyle name="Account 6 3" xfId="373"/>
    <cellStyle name="Account 7 2" xfId="374"/>
    <cellStyle name="Account 7 2 2" xfId="375"/>
    <cellStyle name="Account 7 3" xfId="376"/>
    <cellStyle name="Account 8 2" xfId="377"/>
    <cellStyle name="Account 8 2 2" xfId="378"/>
    <cellStyle name="Account 8 3" xfId="379"/>
    <cellStyle name="Account 9 2" xfId="380"/>
    <cellStyle name="Account 9 2 2" xfId="381"/>
    <cellStyle name="Account 9 3" xfId="382"/>
    <cellStyle name="Bad 2 2" xfId="383"/>
    <cellStyle name="Calculation 2 2" xfId="384"/>
    <cellStyle name="Comma 7" xfId="385"/>
    <cellStyle name="Comma 7 2" xfId="386"/>
    <cellStyle name="Currency 2 6" xfId="387"/>
    <cellStyle name="Currency 6" xfId="388"/>
    <cellStyle name="Currency 6 2" xfId="389"/>
    <cellStyle name="Fund 10 2" xfId="390"/>
    <cellStyle name="Fund 10 2 2" xfId="391"/>
    <cellStyle name="Fund 10 3" xfId="392"/>
    <cellStyle name="Fund 11 2" xfId="393"/>
    <cellStyle name="Fund 11 2 2" xfId="394"/>
    <cellStyle name="Fund 11 3" xfId="395"/>
    <cellStyle name="Fund 12 2" xfId="396"/>
    <cellStyle name="Fund 12 2 2" xfId="397"/>
    <cellStyle name="Fund 12 3" xfId="398"/>
    <cellStyle name="Fund 13 2" xfId="399"/>
    <cellStyle name="Fund 13 2 2" xfId="400"/>
    <cellStyle name="Fund 13 3" xfId="401"/>
    <cellStyle name="Fund 14 2" xfId="402"/>
    <cellStyle name="Fund 14 2 2" xfId="403"/>
    <cellStyle name="Fund 14 3" xfId="404"/>
    <cellStyle name="Fund 15 2" xfId="405"/>
    <cellStyle name="Fund 15 2 2" xfId="406"/>
    <cellStyle name="Fund 15 3" xfId="407"/>
    <cellStyle name="Fund 2 2" xfId="408"/>
    <cellStyle name="Fund 2 2 2" xfId="409"/>
    <cellStyle name="Fund 2 3" xfId="410"/>
    <cellStyle name="Fund 3 2" xfId="411"/>
    <cellStyle name="Fund 3 2 2" xfId="412"/>
    <cellStyle name="Fund 3 3" xfId="413"/>
    <cellStyle name="Fund 4 2" xfId="414"/>
    <cellStyle name="Fund 4 2 2" xfId="415"/>
    <cellStyle name="Fund 4 3" xfId="416"/>
    <cellStyle name="Fund 5 2" xfId="417"/>
    <cellStyle name="Fund 5 2 2" xfId="418"/>
    <cellStyle name="Fund 5 3" xfId="419"/>
    <cellStyle name="Fund 6 2" xfId="420"/>
    <cellStyle name="Fund 6 2 2" xfId="421"/>
    <cellStyle name="Fund 6 3" xfId="422"/>
    <cellStyle name="Fund 7 2" xfId="423"/>
    <cellStyle name="Fund 7 2 2" xfId="424"/>
    <cellStyle name="Fund 7 3" xfId="425"/>
    <cellStyle name="Fund 8 2" xfId="426"/>
    <cellStyle name="Fund 8 2 2" xfId="427"/>
    <cellStyle name="Fund 8 3" xfId="428"/>
    <cellStyle name="Fund 9 2" xfId="429"/>
    <cellStyle name="Fund 9 2 2" xfId="430"/>
    <cellStyle name="Fund 9 3" xfId="431"/>
    <cellStyle name="Good 2 2" xfId="432"/>
    <cellStyle name="Heading 1 2 2" xfId="433"/>
    <cellStyle name="Heading 2 2 2" xfId="434"/>
    <cellStyle name="Heading 3 2 2" xfId="435"/>
    <cellStyle name="Heading 4 2 2" xfId="436"/>
    <cellStyle name="Hyperlink 2" xfId="437"/>
    <cellStyle name="Hyperlink 3" xfId="438"/>
    <cellStyle name="Input 2 2" xfId="439"/>
    <cellStyle name="Linked Cell 2 2" xfId="440"/>
    <cellStyle name="Neutral 2 2" xfId="441"/>
    <cellStyle name="Normal 11" xfId="442"/>
    <cellStyle name="Normal 11 2" xfId="443"/>
    <cellStyle name="Normal 4 4" xfId="444"/>
    <cellStyle name="Normal 5 2 5" xfId="445"/>
    <cellStyle name="Normal 5 9" xfId="446"/>
    <cellStyle name="Normal 9 3" xfId="447"/>
    <cellStyle name="Normal 9 4" xfId="448"/>
    <cellStyle name="Org 10 2" xfId="449"/>
    <cellStyle name="Org 10 2 2" xfId="450"/>
    <cellStyle name="Org 10 3" xfId="451"/>
    <cellStyle name="Org 11 2" xfId="452"/>
    <cellStyle name="Org 11 2 2" xfId="453"/>
    <cellStyle name="Org 11 3" xfId="454"/>
    <cellStyle name="Org 12 2" xfId="455"/>
    <cellStyle name="Org 12 2 2" xfId="456"/>
    <cellStyle name="Org 12 3" xfId="457"/>
    <cellStyle name="Org 13 2" xfId="458"/>
    <cellStyle name="Org 13 2 2" xfId="459"/>
    <cellStyle name="Org 13 3" xfId="460"/>
    <cellStyle name="Org 14 2" xfId="461"/>
    <cellStyle name="Org 14 2 2" xfId="462"/>
    <cellStyle name="Org 14 3" xfId="463"/>
    <cellStyle name="Org 15 2" xfId="464"/>
    <cellStyle name="Org 15 2 2" xfId="465"/>
    <cellStyle name="Org 15 3" xfId="466"/>
    <cellStyle name="Org 2 2" xfId="467"/>
    <cellStyle name="Org 2 2 2" xfId="468"/>
    <cellStyle name="Org 2 3" xfId="469"/>
    <cellStyle name="Org 3 2" xfId="470"/>
    <cellStyle name="Org 3 2 2" xfId="471"/>
    <cellStyle name="Org 3 3" xfId="472"/>
    <cellStyle name="Org 4 2" xfId="473"/>
    <cellStyle name="Org 4 2 2" xfId="474"/>
    <cellStyle name="Org 4 3" xfId="475"/>
    <cellStyle name="Org 5 2" xfId="476"/>
    <cellStyle name="Org 5 2 2" xfId="477"/>
    <cellStyle name="Org 5 3" xfId="478"/>
    <cellStyle name="Org 6 2" xfId="479"/>
    <cellStyle name="Org 6 2 2" xfId="480"/>
    <cellStyle name="Org 6 3" xfId="481"/>
    <cellStyle name="Org 7 2" xfId="482"/>
    <cellStyle name="Org 7 2 2" xfId="483"/>
    <cellStyle name="Org 7 3" xfId="484"/>
    <cellStyle name="Org 8 2" xfId="485"/>
    <cellStyle name="Org 8 2 2" xfId="486"/>
    <cellStyle name="Org 8 3" xfId="487"/>
    <cellStyle name="Org 9 2" xfId="488"/>
    <cellStyle name="Org 9 2 2" xfId="489"/>
    <cellStyle name="Org 9 3" xfId="490"/>
    <cellStyle name="Output 2 2" xfId="491"/>
    <cellStyle name="Project 10 2" xfId="492"/>
    <cellStyle name="Project 10 2 2" xfId="493"/>
    <cellStyle name="Project 10 3" xfId="494"/>
    <cellStyle name="Project 11 2" xfId="495"/>
    <cellStyle name="Project 11 2 2" xfId="496"/>
    <cellStyle name="Project 11 3" xfId="497"/>
    <cellStyle name="Project 12 2" xfId="498"/>
    <cellStyle name="Project 12 2 2" xfId="499"/>
    <cellStyle name="Project 12 3" xfId="500"/>
    <cellStyle name="Project 13 2" xfId="501"/>
    <cellStyle name="Project 13 2 2" xfId="502"/>
    <cellStyle name="Project 13 3" xfId="503"/>
    <cellStyle name="Project 14 2" xfId="504"/>
    <cellStyle name="Project 14 2 2" xfId="505"/>
    <cellStyle name="Project 14 3" xfId="506"/>
    <cellStyle name="Project 15 2" xfId="507"/>
    <cellStyle name="Project 15 2 2" xfId="508"/>
    <cellStyle name="Project 15 3" xfId="509"/>
    <cellStyle name="Project 2 2" xfId="510"/>
    <cellStyle name="Project 2 2 2" xfId="511"/>
    <cellStyle name="Project 2 3" xfId="512"/>
    <cellStyle name="Project 3 2" xfId="513"/>
    <cellStyle name="Project 3 2 2" xfId="514"/>
    <cellStyle name="Project 3 3" xfId="515"/>
    <cellStyle name="Project 4 2" xfId="516"/>
    <cellStyle name="Project 4 2 2" xfId="517"/>
    <cellStyle name="Project 4 3" xfId="518"/>
    <cellStyle name="Project 5 2" xfId="519"/>
    <cellStyle name="Project 5 2 2" xfId="520"/>
    <cellStyle name="Project 5 3" xfId="521"/>
    <cellStyle name="Project 6 2" xfId="522"/>
    <cellStyle name="Project 6 2 2" xfId="523"/>
    <cellStyle name="Project 6 3" xfId="524"/>
    <cellStyle name="Project 7 2" xfId="525"/>
    <cellStyle name="Project 7 2 2" xfId="526"/>
    <cellStyle name="Project 7 3" xfId="527"/>
    <cellStyle name="Project 8 2" xfId="528"/>
    <cellStyle name="Project 8 2 2" xfId="529"/>
    <cellStyle name="Project 8 3" xfId="530"/>
    <cellStyle name="Project 9 2" xfId="531"/>
    <cellStyle name="Project 9 2 2" xfId="532"/>
    <cellStyle name="Project 9 3" xfId="533"/>
    <cellStyle name="Subtotal" xfId="534"/>
    <cellStyle name="task 10 2" xfId="535"/>
    <cellStyle name="task 10 2 2" xfId="536"/>
    <cellStyle name="task 10 3" xfId="537"/>
    <cellStyle name="task 11 2" xfId="538"/>
    <cellStyle name="task 11 2 2" xfId="539"/>
    <cellStyle name="task 11 3" xfId="540"/>
    <cellStyle name="task 12 2" xfId="541"/>
    <cellStyle name="task 12 2 2" xfId="542"/>
    <cellStyle name="task 12 3" xfId="543"/>
    <cellStyle name="task 13 2" xfId="544"/>
    <cellStyle name="task 13 2 2" xfId="545"/>
    <cellStyle name="task 13 3" xfId="546"/>
    <cellStyle name="task 14 2" xfId="547"/>
    <cellStyle name="task 14 2 2" xfId="548"/>
    <cellStyle name="task 14 3" xfId="549"/>
    <cellStyle name="task 15 2" xfId="550"/>
    <cellStyle name="task 15 2 2" xfId="551"/>
    <cellStyle name="task 15 3" xfId="552"/>
    <cellStyle name="task 2 2" xfId="553"/>
    <cellStyle name="task 2 2 2" xfId="554"/>
    <cellStyle name="task 2 3" xfId="555"/>
    <cellStyle name="task 3 2" xfId="556"/>
    <cellStyle name="task 3 2 2" xfId="557"/>
    <cellStyle name="task 3 3" xfId="558"/>
    <cellStyle name="task 4 2" xfId="559"/>
    <cellStyle name="task 4 2 2" xfId="560"/>
    <cellStyle name="task 4 3" xfId="561"/>
    <cellStyle name="task 5 2" xfId="562"/>
    <cellStyle name="task 5 2 2" xfId="563"/>
    <cellStyle name="task 5 3" xfId="564"/>
    <cellStyle name="task 6 2" xfId="565"/>
    <cellStyle name="task 6 2 2" xfId="566"/>
    <cellStyle name="task 6 3" xfId="567"/>
    <cellStyle name="task 7 2" xfId="568"/>
    <cellStyle name="task 7 2 2" xfId="569"/>
    <cellStyle name="task 7 3" xfId="570"/>
    <cellStyle name="task 8 2" xfId="571"/>
    <cellStyle name="task 8 2 2" xfId="572"/>
    <cellStyle name="task 8 3" xfId="573"/>
    <cellStyle name="task 9 2" xfId="574"/>
    <cellStyle name="task 9 2 2" xfId="575"/>
    <cellStyle name="task 9 3" xfId="576"/>
    <cellStyle name="Title 2 2" xfId="577"/>
    <cellStyle name="Total 2 2" xfId="578"/>
    <cellStyle name="Normal 13" xfId="579"/>
    <cellStyle name="Comma 8" xfId="580"/>
    <cellStyle name="Normal 25" xfId="581"/>
    <cellStyle name="Comma 16" xfId="582"/>
  </cellStyles>
  <dxfs count="4">
    <dxf>
      <font>
        <b val="0"/>
        <i val="0"/>
        <u val="none"/>
        <strike val="0"/>
        <sz val="12"/>
        <name val="Calibri"/>
        <color theme="1"/>
        <condense val="0"/>
        <extend val="0"/>
      </font>
      <alignment horizontal="left" vertical="center" textRotation="0" wrapText="1" indent="2" shrinkToFit="1" readingOrder="0"/>
      <border>
        <left style="thin"/>
        <right style="thin"/>
        <top/>
        <bottom/>
        <vertical/>
        <horizontal/>
      </border>
    </dxf>
    <dxf>
      <border>
        <bottom style="thin"/>
      </border>
    </dxf>
    <dxf>
      <font>
        <b val="0"/>
        <i val="0"/>
        <u val="none"/>
        <strike val="0"/>
        <sz val="12"/>
        <name val="Calibri"/>
        <color theme="1"/>
        <condense val="0"/>
        <extend val="0"/>
      </font>
      <alignment horizontal="left" vertical="center" textRotation="0" wrapText="1" indent="2" shrinkToFit="1" readingOrder="0"/>
    </dxf>
    <dxf>
      <font>
        <b val="0"/>
        <i val="0"/>
        <u val="none"/>
        <strike val="0"/>
        <sz val="12"/>
        <name val="Calibri"/>
        <color theme="1"/>
        <condense val="0"/>
        <extend val="0"/>
      </font>
      <alignment horizontal="center"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customXml" Target="../customXml/item4.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7</xdr:row>
      <xdr:rowOff>123825</xdr:rowOff>
    </xdr:from>
    <xdr:ext cx="228600" cy="228600"/>
    <xdr:sp macro="" textlink="">
      <xdr:nvSpPr>
        <xdr:cNvPr id="3073" name="Check Box 1" hidden="1"/>
        <xdr:cNvSpPr/>
      </xdr:nvSpPr>
      <xdr:spPr bwMode="auto">
        <a:xfrm>
          <a:off x="228600" y="2476500"/>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8</xdr:row>
      <xdr:rowOff>0</xdr:rowOff>
    </xdr:from>
    <xdr:ext cx="228600" cy="238125"/>
    <xdr:sp macro="" textlink="">
      <xdr:nvSpPr>
        <xdr:cNvPr id="3074" name="Check Box 2" hidden="1"/>
        <xdr:cNvSpPr/>
      </xdr:nvSpPr>
      <xdr:spPr bwMode="auto">
        <a:xfrm>
          <a:off x="228600" y="2952750"/>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8</xdr:row>
      <xdr:rowOff>123825</xdr:rowOff>
    </xdr:from>
    <xdr:ext cx="228600" cy="228600"/>
    <xdr:sp macro="" textlink="">
      <xdr:nvSpPr>
        <xdr:cNvPr id="3075" name="Check Box 3" hidden="1"/>
        <xdr:cNvSpPr/>
      </xdr:nvSpPr>
      <xdr:spPr bwMode="auto">
        <a:xfrm>
          <a:off x="228600" y="3076575"/>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9</xdr:row>
      <xdr:rowOff>0</xdr:rowOff>
    </xdr:from>
    <xdr:ext cx="228600" cy="228600"/>
    <xdr:sp macro="" textlink="">
      <xdr:nvSpPr>
        <xdr:cNvPr id="3076" name="Check Box 4" hidden="1"/>
        <xdr:cNvSpPr/>
      </xdr:nvSpPr>
      <xdr:spPr bwMode="auto">
        <a:xfrm>
          <a:off x="228600" y="3562350"/>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10</xdr:row>
      <xdr:rowOff>28575</xdr:rowOff>
    </xdr:from>
    <xdr:ext cx="228600" cy="371475"/>
    <xdr:sp macro="" textlink="">
      <xdr:nvSpPr>
        <xdr:cNvPr id="3092" name="Check Box 20" hidden="1"/>
        <xdr:cNvSpPr/>
      </xdr:nvSpPr>
      <xdr:spPr bwMode="auto">
        <a:xfrm>
          <a:off x="228600" y="3790950"/>
          <a:ext cx="22860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11</xdr:row>
      <xdr:rowOff>238125</xdr:rowOff>
    </xdr:from>
    <xdr:ext cx="276225" cy="361950"/>
    <xdr:sp macro="" textlink="">
      <xdr:nvSpPr>
        <xdr:cNvPr id="3094" name="Check Box 22" hidden="1"/>
        <xdr:cNvSpPr/>
      </xdr:nvSpPr>
      <xdr:spPr bwMode="auto">
        <a:xfrm>
          <a:off x="228600" y="4400550"/>
          <a:ext cx="27622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12</xdr:row>
      <xdr:rowOff>123825</xdr:rowOff>
    </xdr:from>
    <xdr:ext cx="228600" cy="228600"/>
    <xdr:sp macro="" textlink="">
      <xdr:nvSpPr>
        <xdr:cNvPr id="3095" name="Check Box 23" hidden="1"/>
        <xdr:cNvSpPr/>
      </xdr:nvSpPr>
      <xdr:spPr bwMode="auto">
        <a:xfrm>
          <a:off x="228600" y="4886325"/>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13</xdr:row>
      <xdr:rowOff>123825</xdr:rowOff>
    </xdr:from>
    <xdr:ext cx="228600" cy="238125"/>
    <xdr:sp macro="" textlink="">
      <xdr:nvSpPr>
        <xdr:cNvPr id="3096" name="Check Box 24" hidden="1"/>
        <xdr:cNvSpPr/>
      </xdr:nvSpPr>
      <xdr:spPr bwMode="auto">
        <a:xfrm>
          <a:off x="228600" y="5486400"/>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14</xdr:row>
      <xdr:rowOff>123825</xdr:rowOff>
    </xdr:from>
    <xdr:ext cx="228600" cy="228600"/>
    <xdr:sp macro="" textlink="">
      <xdr:nvSpPr>
        <xdr:cNvPr id="3097" name="Check Box 25" hidden="1"/>
        <xdr:cNvSpPr/>
      </xdr:nvSpPr>
      <xdr:spPr bwMode="auto">
        <a:xfrm>
          <a:off x="228600" y="5886450"/>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15</xdr:row>
      <xdr:rowOff>123825</xdr:rowOff>
    </xdr:from>
    <xdr:ext cx="228600" cy="228600"/>
    <xdr:sp macro="" textlink="">
      <xdr:nvSpPr>
        <xdr:cNvPr id="3098" name="Check Box 26" hidden="1"/>
        <xdr:cNvSpPr/>
      </xdr:nvSpPr>
      <xdr:spPr bwMode="auto">
        <a:xfrm>
          <a:off x="228600" y="6686550"/>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15</xdr:row>
      <xdr:rowOff>590550</xdr:rowOff>
    </xdr:from>
    <xdr:ext cx="228600" cy="228600"/>
    <xdr:sp macro="" textlink="">
      <xdr:nvSpPr>
        <xdr:cNvPr id="3099" name="Check Box 27" hidden="1"/>
        <xdr:cNvSpPr/>
      </xdr:nvSpPr>
      <xdr:spPr bwMode="auto">
        <a:xfrm>
          <a:off x="228600" y="7153275"/>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18</xdr:row>
      <xdr:rowOff>0</xdr:rowOff>
    </xdr:from>
    <xdr:ext cx="228600" cy="447675"/>
    <xdr:sp macro="" textlink="">
      <xdr:nvSpPr>
        <xdr:cNvPr id="3100" name="Check Box 28" hidden="1"/>
        <xdr:cNvSpPr/>
      </xdr:nvSpPr>
      <xdr:spPr bwMode="auto">
        <a:xfrm>
          <a:off x="228600" y="7753350"/>
          <a:ext cx="228600"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17</xdr:row>
      <xdr:rowOff>9525</xdr:rowOff>
    </xdr:from>
    <xdr:ext cx="228600" cy="390525"/>
    <xdr:sp macro="" textlink="">
      <xdr:nvSpPr>
        <xdr:cNvPr id="3101" name="Check Box 29" hidden="1"/>
        <xdr:cNvSpPr/>
      </xdr:nvSpPr>
      <xdr:spPr bwMode="auto">
        <a:xfrm>
          <a:off x="228600" y="7362825"/>
          <a:ext cx="2286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18</xdr:row>
      <xdr:rowOff>9525</xdr:rowOff>
    </xdr:from>
    <xdr:ext cx="228600" cy="428625"/>
    <xdr:sp macro="" textlink="">
      <xdr:nvSpPr>
        <xdr:cNvPr id="3102" name="Check Box 30" hidden="1"/>
        <xdr:cNvSpPr/>
      </xdr:nvSpPr>
      <xdr:spPr bwMode="auto">
        <a:xfrm>
          <a:off x="228600" y="7762875"/>
          <a:ext cx="2286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18</xdr:row>
      <xdr:rowOff>190500</xdr:rowOff>
    </xdr:from>
    <xdr:ext cx="228600" cy="428625"/>
    <xdr:sp macro="" textlink="">
      <xdr:nvSpPr>
        <xdr:cNvPr id="3103" name="Check Box 31" hidden="1"/>
        <xdr:cNvSpPr/>
      </xdr:nvSpPr>
      <xdr:spPr bwMode="auto">
        <a:xfrm>
          <a:off x="228600" y="7943850"/>
          <a:ext cx="2286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21</xdr:row>
      <xdr:rowOff>114300</xdr:rowOff>
    </xdr:from>
    <xdr:ext cx="228600" cy="238125"/>
    <xdr:sp macro="" textlink="">
      <xdr:nvSpPr>
        <xdr:cNvPr id="3104" name="Check Box 32" hidden="1"/>
        <xdr:cNvSpPr/>
      </xdr:nvSpPr>
      <xdr:spPr bwMode="auto">
        <a:xfrm>
          <a:off x="228600" y="9067800"/>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20</xdr:row>
      <xdr:rowOff>0</xdr:rowOff>
    </xdr:from>
    <xdr:ext cx="228600" cy="228600"/>
    <xdr:sp macro="" textlink="">
      <xdr:nvSpPr>
        <xdr:cNvPr id="3105" name="Check Box 33" hidden="1"/>
        <xdr:cNvSpPr/>
      </xdr:nvSpPr>
      <xdr:spPr bwMode="auto">
        <a:xfrm>
          <a:off x="228600" y="8753475"/>
          <a:ext cx="2286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gonzacr\Local%20Settings\Temporary%20Internet%20Files\OLK65\Copy%20of%20Countywide_Equipment_Replacement_Templates%20BA%20Example%2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karol\OneDrive%20-%20King%20County\Documents\Work%20Folders\FINANCIALS\BUDGET\2021_2022\2021-2022-E911-Budget-Master.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recordj\AppData\Local\Microsoft\Windows\Temporary%20Internet%20Files\Content.Outlook\DJH4TYBY\Countywide_Equipment_Replacement_Template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5) Project by Fund-pivot"/>
      <sheetName val="OrdIndex"/>
      <sheetName val="Appro_Sections"/>
      <sheetName val="BudgetTransparency"/>
      <sheetName val="BT Sections"/>
    </sheetNames>
    <sheetDataSet>
      <sheetData sheetId="0">
        <row r="7">
          <cell r="B7">
            <v>5055.7800000000025</v>
          </cell>
        </row>
      </sheetData>
      <sheetData sheetId="1" refreshError="1"/>
      <sheetData sheetId="2"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3" refreshError="1"/>
      <sheetData sheetId="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udget vs Actual"/>
      <sheetName val="P&amp;LFrcstGraph"/>
      <sheetName val="EscrowDistro2020"/>
      <sheetName val="EscrowDistro"/>
      <sheetName val="Revenue"/>
      <sheetName val="ExpDetailFWG"/>
      <sheetName val="BudgetDetail"/>
      <sheetName val="VAR LOAD"/>
      <sheetName val="Budgets"/>
      <sheetName val="Proforma_AP_byMonth"/>
      <sheetName val="Sheet3"/>
      <sheetName val="Data"/>
      <sheetName val="RevenueBudget"/>
      <sheetName val="Lists"/>
      <sheetName val="CAPEX"/>
      <sheetName val="3170 FundBalance"/>
      <sheetName val="ProjActuals"/>
      <sheetName val="ProjForecast"/>
      <sheetName val="Help"/>
      <sheetName val="HiLvlFC"/>
      <sheetName val="PastNotes"/>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ables/table1.xml><?xml version="1.0" encoding="utf-8"?>
<table xmlns="http://schemas.openxmlformats.org/spreadsheetml/2006/main" id="1" name="Table1" displayName="Table1" ref="C7:C22" totalsRowShown="0" headerRowDxfId="3" dataDxfId="2" tableBorderDxfId="1">
  <tableColumns count="1">
    <tableColumn id="1" name="Financial Plan Checklis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09996999800205231"/>
  </sheetPr>
  <dimension ref="B1:E22"/>
  <sheetViews>
    <sheetView workbookViewId="0" topLeftCell="A2">
      <selection activeCell="C11" sqref="C11"/>
    </sheetView>
  </sheetViews>
  <sheetFormatPr defaultColWidth="9.140625" defaultRowHeight="15"/>
  <cols>
    <col min="1" max="1" width="2.28125" style="1" customWidth="1"/>
    <col min="2" max="2" width="6.28125" style="1" customWidth="1"/>
    <col min="3" max="3" width="105.7109375" style="4" customWidth="1"/>
    <col min="4" max="4" width="2.421875" style="0" customWidth="1"/>
    <col min="5" max="5" width="95.28125" style="0" customWidth="1"/>
  </cols>
  <sheetData>
    <row r="1" spans="2:5" ht="15">
      <c r="B1" s="61"/>
      <c r="C1" s="112" t="s">
        <v>0</v>
      </c>
      <c r="D1" s="112"/>
      <c r="E1" s="112"/>
    </row>
    <row r="2" spans="2:5" ht="60.75" customHeight="1">
      <c r="B2" s="113" t="s">
        <v>1</v>
      </c>
      <c r="C2" s="114"/>
      <c r="D2" s="114"/>
      <c r="E2" s="115"/>
    </row>
    <row r="3" spans="2:5" ht="8.25" customHeight="1">
      <c r="B3" s="62"/>
      <c r="C3" s="63"/>
      <c r="D3" s="64"/>
      <c r="E3" s="65"/>
    </row>
    <row r="4" spans="2:5" ht="60.75" customHeight="1">
      <c r="B4" s="113" t="s">
        <v>2</v>
      </c>
      <c r="C4" s="114"/>
      <c r="D4" s="114"/>
      <c r="E4" s="115"/>
    </row>
    <row r="5" spans="2:5" ht="9" customHeight="1">
      <c r="B5" s="66"/>
      <c r="C5" s="67"/>
      <c r="D5" s="68"/>
      <c r="E5" s="69"/>
    </row>
    <row r="6" spans="2:5" ht="16.5" customHeight="1" thickBot="1">
      <c r="B6" s="116" t="s">
        <v>3</v>
      </c>
      <c r="C6" s="116"/>
      <c r="D6" s="116"/>
      <c r="E6" s="116"/>
    </row>
    <row r="7" spans="2:5" ht="15">
      <c r="B7" s="72" t="s">
        <v>4</v>
      </c>
      <c r="C7" s="70" t="s">
        <v>5</v>
      </c>
      <c r="D7" s="1"/>
      <c r="E7" s="71" t="s">
        <v>6</v>
      </c>
    </row>
    <row r="8" spans="2:5" ht="47.25">
      <c r="B8" s="40"/>
      <c r="C8" s="39" t="s">
        <v>7</v>
      </c>
      <c r="D8" s="1"/>
      <c r="E8" s="58" t="s">
        <v>8</v>
      </c>
    </row>
    <row r="9" spans="2:5" ht="48" thickBot="1">
      <c r="B9" s="40"/>
      <c r="C9" s="39" t="s">
        <v>9</v>
      </c>
      <c r="D9" s="1"/>
      <c r="E9" s="59" t="s">
        <v>10</v>
      </c>
    </row>
    <row r="10" spans="2:5" s="1" customFormat="1" ht="15.75">
      <c r="B10" s="40"/>
      <c r="C10" s="39" t="s">
        <v>11</v>
      </c>
      <c r="E10" s="60"/>
    </row>
    <row r="11" spans="2:5" ht="31.5">
      <c r="B11" s="40"/>
      <c r="C11" s="123" t="s">
        <v>12</v>
      </c>
      <c r="D11" s="1"/>
      <c r="E11" s="1"/>
    </row>
    <row r="12" spans="2:5" ht="47.25">
      <c r="B12" s="40"/>
      <c r="C12" s="123" t="s">
        <v>86</v>
      </c>
      <c r="D12" s="1"/>
      <c r="E12" s="1"/>
    </row>
    <row r="13" spans="2:5" ht="47.25">
      <c r="B13" s="40"/>
      <c r="C13" s="39" t="s">
        <v>13</v>
      </c>
      <c r="D13" s="1"/>
      <c r="E13" s="1"/>
    </row>
    <row r="14" spans="2:5" ht="31.5">
      <c r="B14" s="40"/>
      <c r="C14" s="39" t="s">
        <v>14</v>
      </c>
      <c r="D14" s="1"/>
      <c r="E14" s="1"/>
    </row>
    <row r="15" spans="2:5" ht="63">
      <c r="B15" s="40"/>
      <c r="C15" s="39" t="s">
        <v>15</v>
      </c>
      <c r="D15" s="1"/>
      <c r="E15" s="1"/>
    </row>
    <row r="16" spans="2:5" ht="47.25">
      <c r="B16" s="40"/>
      <c r="C16" s="39" t="s">
        <v>16</v>
      </c>
      <c r="D16" s="1"/>
      <c r="E16" s="1"/>
    </row>
    <row r="17" spans="2:3" ht="15">
      <c r="B17" s="40"/>
      <c r="C17" s="5" t="s">
        <v>17</v>
      </c>
    </row>
    <row r="18" spans="2:3" ht="31.5">
      <c r="B18" s="40"/>
      <c r="C18" s="39" t="s">
        <v>18</v>
      </c>
    </row>
    <row r="19" spans="2:3" ht="31.5">
      <c r="B19" s="40"/>
      <c r="C19" s="39" t="s">
        <v>19</v>
      </c>
    </row>
    <row r="20" spans="2:3" ht="47.25">
      <c r="B20" s="40"/>
      <c r="C20" s="39" t="s">
        <v>20</v>
      </c>
    </row>
    <row r="21" spans="2:3" ht="15.75">
      <c r="B21" s="40"/>
      <c r="C21" s="39" t="s">
        <v>21</v>
      </c>
    </row>
    <row r="22" spans="2:3" ht="31.5">
      <c r="B22" s="40"/>
      <c r="C22" s="39" t="s">
        <v>22</v>
      </c>
    </row>
  </sheetData>
  <mergeCells count="4">
    <mergeCell ref="C1:E1"/>
    <mergeCell ref="B2:E2"/>
    <mergeCell ref="B4:E4"/>
    <mergeCell ref="B6:E6"/>
  </mergeCells>
  <printOptions/>
  <pageMargins left="0.7" right="0.7" top="0.75" bottom="0.75" header="0.3" footer="0.3"/>
  <pageSetup horizontalDpi="600" verticalDpi="600" orientation="portrait" r:id="rId3"/>
  <drawing r:id="rId2"/>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58E3B-CE12-49ED-B89D-E55F5D68B808}">
  <sheetPr>
    <pageSetUpPr fitToPage="1"/>
  </sheetPr>
  <dimension ref="A1:T68"/>
  <sheetViews>
    <sheetView showGridLines="0" tabSelected="1" zoomScale="90" zoomScaleNormal="90" workbookViewId="0" topLeftCell="A1">
      <pane xSplit="1" ySplit="5" topLeftCell="B16" activePane="bottomRight" state="frozen"/>
      <selection pane="topRight" activeCell="B1" sqref="B1"/>
      <selection pane="bottomLeft" activeCell="A6" sqref="A6"/>
      <selection pane="bottomRight" activeCell="D23" sqref="D23"/>
    </sheetView>
  </sheetViews>
  <sheetFormatPr defaultColWidth="9.28125" defaultRowHeight="15" outlineLevelCol="1"/>
  <cols>
    <col min="1" max="1" width="48.57421875" style="1" customWidth="1"/>
    <col min="2" max="2" width="16.421875" style="1" bestFit="1" customWidth="1"/>
    <col min="3" max="3" width="15.57421875" style="1" bestFit="1" customWidth="1"/>
    <col min="4" max="4" width="17.421875" style="1" customWidth="1" outlineLevel="1"/>
    <col min="5" max="5" width="16.7109375" style="1" customWidth="1" outlineLevel="1"/>
    <col min="6" max="6" width="16.421875" style="1" bestFit="1" customWidth="1" outlineLevel="1"/>
    <col min="7" max="8" width="16.421875" style="1" bestFit="1" customWidth="1"/>
    <col min="9" max="9" width="15.7109375" style="1" bestFit="1" customWidth="1"/>
    <col min="10" max="10" width="2.28125" style="1" customWidth="1"/>
    <col min="11" max="11" width="12.28125" style="1" bestFit="1" customWidth="1"/>
    <col min="12" max="13" width="13.421875" style="1" hidden="1" customWidth="1"/>
    <col min="14" max="14" width="9.28125" style="1" customWidth="1"/>
    <col min="15" max="15" width="13.28125" style="1" bestFit="1" customWidth="1"/>
    <col min="16" max="16384" width="9.28125" style="1" customWidth="1"/>
  </cols>
  <sheetData>
    <row r="1" spans="1:10" s="32" customFormat="1" ht="15.6">
      <c r="A1" s="121" t="s">
        <v>23</v>
      </c>
      <c r="B1" s="121"/>
      <c r="C1" s="121"/>
      <c r="D1" s="121"/>
      <c r="E1" s="121"/>
      <c r="F1" s="121"/>
      <c r="G1" s="121"/>
      <c r="H1" s="121"/>
      <c r="I1" s="93"/>
      <c r="J1" s="3"/>
    </row>
    <row r="2" spans="1:14" s="32" customFormat="1" ht="15.6">
      <c r="A2" s="121" t="s">
        <v>24</v>
      </c>
      <c r="B2" s="121"/>
      <c r="C2" s="121"/>
      <c r="D2" s="121"/>
      <c r="E2" s="121"/>
      <c r="F2" s="121"/>
      <c r="G2" s="121"/>
      <c r="H2" s="121"/>
      <c r="I2" s="93"/>
      <c r="J2" s="3"/>
      <c r="K2" s="33"/>
      <c r="L2" s="33"/>
      <c r="M2" s="33"/>
      <c r="N2" s="33"/>
    </row>
    <row r="3" spans="1:14" s="32" customFormat="1" ht="15.6">
      <c r="A3" s="2"/>
      <c r="B3" s="2"/>
      <c r="C3" s="2"/>
      <c r="D3" s="2"/>
      <c r="E3" s="2"/>
      <c r="F3" s="2"/>
      <c r="G3" s="2"/>
      <c r="H3" s="2"/>
      <c r="I3" s="2"/>
      <c r="J3" s="3"/>
      <c r="K3" s="33"/>
      <c r="L3" s="33"/>
      <c r="M3" s="33"/>
      <c r="N3" s="33"/>
    </row>
    <row r="4" spans="1:10" s="32" customFormat="1" ht="46.8">
      <c r="A4" s="96" t="s">
        <v>25</v>
      </c>
      <c r="B4" s="97" t="s">
        <v>26</v>
      </c>
      <c r="C4" s="98" t="s">
        <v>27</v>
      </c>
      <c r="D4" s="99" t="s">
        <v>28</v>
      </c>
      <c r="E4" s="99" t="s">
        <v>29</v>
      </c>
      <c r="F4" s="99" t="s">
        <v>30</v>
      </c>
      <c r="G4" s="98" t="s">
        <v>31</v>
      </c>
      <c r="H4" s="98" t="s">
        <v>32</v>
      </c>
      <c r="I4" s="98" t="s">
        <v>64</v>
      </c>
      <c r="J4" s="3"/>
    </row>
    <row r="5" spans="1:11" s="32" customFormat="1" ht="15.6">
      <c r="A5" s="24" t="s">
        <v>33</v>
      </c>
      <c r="B5" s="29">
        <v>19961351.66</v>
      </c>
      <c r="C5" s="29">
        <v>30638369</v>
      </c>
      <c r="D5" s="41">
        <f>B29</f>
        <v>29559950.219999995</v>
      </c>
      <c r="E5" s="41">
        <f>B29</f>
        <v>29559950.219999995</v>
      </c>
      <c r="F5" s="41">
        <f>B29</f>
        <v>29559950.219999995</v>
      </c>
      <c r="G5" s="17">
        <f>F29</f>
        <v>1050479.245682627</v>
      </c>
      <c r="H5" s="17">
        <f>G29</f>
        <v>4528524.815415055</v>
      </c>
      <c r="I5" s="17">
        <f>H29</f>
        <v>11456409.200165182</v>
      </c>
      <c r="J5" s="3"/>
      <c r="K5" s="34"/>
    </row>
    <row r="6" spans="1:15" s="32" customFormat="1" ht="15.6">
      <c r="A6" s="25" t="s">
        <v>34</v>
      </c>
      <c r="B6" s="6"/>
      <c r="C6" s="6"/>
      <c r="D6" s="42"/>
      <c r="E6" s="42"/>
      <c r="F6" s="42"/>
      <c r="G6" s="7"/>
      <c r="H6" s="7"/>
      <c r="I6" s="7"/>
      <c r="J6" s="3"/>
      <c r="O6" s="55"/>
    </row>
    <row r="7" spans="1:15" s="32" customFormat="1" ht="15.6">
      <c r="A7" s="84" t="s">
        <v>35</v>
      </c>
      <c r="B7" s="13">
        <v>0</v>
      </c>
      <c r="C7" s="83">
        <v>0</v>
      </c>
      <c r="D7" s="50">
        <v>0</v>
      </c>
      <c r="E7" s="50">
        <v>0</v>
      </c>
      <c r="F7" s="50">
        <f>C7</f>
        <v>0</v>
      </c>
      <c r="G7" s="8">
        <f>C7</f>
        <v>0</v>
      </c>
      <c r="H7" s="8">
        <v>0</v>
      </c>
      <c r="I7" s="8">
        <v>0</v>
      </c>
      <c r="J7" s="3"/>
      <c r="O7" s="55"/>
    </row>
    <row r="8" spans="1:15" s="32" customFormat="1" ht="15.6">
      <c r="A8" s="84" t="s">
        <v>36</v>
      </c>
      <c r="B8" s="54">
        <v>0</v>
      </c>
      <c r="C8" s="54">
        <v>0</v>
      </c>
      <c r="D8" s="50">
        <v>0</v>
      </c>
      <c r="E8" s="50">
        <v>0</v>
      </c>
      <c r="F8" s="50">
        <f aca="true" t="shared" si="0" ref="F8:F12">C8</f>
        <v>0</v>
      </c>
      <c r="G8" s="8">
        <v>0</v>
      </c>
      <c r="H8" s="8">
        <v>0</v>
      </c>
      <c r="I8" s="8">
        <v>0</v>
      </c>
      <c r="J8" s="3"/>
      <c r="O8" s="55"/>
    </row>
    <row r="9" spans="1:15" s="32" customFormat="1" ht="15.6">
      <c r="A9" s="84" t="s">
        <v>37</v>
      </c>
      <c r="B9" s="85">
        <v>127341181.47</v>
      </c>
      <c r="C9" s="54">
        <v>68021695</v>
      </c>
      <c r="D9" s="50">
        <v>68021695</v>
      </c>
      <c r="E9" s="50">
        <v>36507483</v>
      </c>
      <c r="F9" s="50">
        <f>C9+80899538.97</f>
        <v>148921233.97</v>
      </c>
      <c r="G9" s="8">
        <v>173294249.7564659</v>
      </c>
      <c r="H9" s="8">
        <v>189922919.94734243</v>
      </c>
      <c r="I9" s="8">
        <v>101682160.00860403</v>
      </c>
      <c r="J9" s="3"/>
      <c r="L9" s="83">
        <f>F9-D9</f>
        <v>80899538.97</v>
      </c>
      <c r="O9" s="55"/>
    </row>
    <row r="10" spans="1:20" s="32" customFormat="1" ht="15.6">
      <c r="A10" s="84" t="s">
        <v>38</v>
      </c>
      <c r="B10" s="54">
        <v>0</v>
      </c>
      <c r="C10" s="54">
        <v>0</v>
      </c>
      <c r="D10" s="50">
        <v>0</v>
      </c>
      <c r="E10" s="50">
        <v>0</v>
      </c>
      <c r="F10" s="50">
        <f t="shared" si="0"/>
        <v>0</v>
      </c>
      <c r="G10" s="8">
        <v>0</v>
      </c>
      <c r="H10" s="8">
        <v>0</v>
      </c>
      <c r="I10" s="8">
        <v>0</v>
      </c>
      <c r="J10" s="3"/>
      <c r="N10" s="88"/>
      <c r="O10" s="89"/>
      <c r="P10" s="88"/>
      <c r="Q10" s="88"/>
      <c r="R10" s="88"/>
      <c r="S10" s="88"/>
      <c r="T10" s="88"/>
    </row>
    <row r="11" spans="1:20" s="32" customFormat="1" ht="15.6">
      <c r="A11" s="84" t="s">
        <v>39</v>
      </c>
      <c r="B11" s="54">
        <v>0</v>
      </c>
      <c r="C11" s="54">
        <v>0</v>
      </c>
      <c r="D11" s="50">
        <v>0</v>
      </c>
      <c r="E11" s="50">
        <v>0</v>
      </c>
      <c r="F11" s="50">
        <f t="shared" si="0"/>
        <v>0</v>
      </c>
      <c r="G11" s="8">
        <v>0</v>
      </c>
      <c r="H11" s="8">
        <v>0</v>
      </c>
      <c r="I11" s="8">
        <v>0</v>
      </c>
      <c r="J11" s="3"/>
      <c r="N11" s="90"/>
      <c r="O11" s="91"/>
      <c r="P11" s="91"/>
      <c r="Q11" s="91"/>
      <c r="R11" s="91"/>
      <c r="S11" s="91"/>
      <c r="T11" s="91"/>
    </row>
    <row r="12" spans="1:20" s="32" customFormat="1" ht="15.6">
      <c r="A12" s="84" t="s">
        <v>40</v>
      </c>
      <c r="B12" s="54">
        <v>0</v>
      </c>
      <c r="C12" s="54">
        <v>0</v>
      </c>
      <c r="D12" s="50">
        <v>0</v>
      </c>
      <c r="E12" s="50">
        <v>0</v>
      </c>
      <c r="F12" s="50">
        <f t="shared" si="0"/>
        <v>0</v>
      </c>
      <c r="G12" s="8">
        <v>0</v>
      </c>
      <c r="H12" s="8">
        <v>0</v>
      </c>
      <c r="I12" s="8">
        <v>0</v>
      </c>
      <c r="J12" s="3"/>
      <c r="N12" s="88"/>
      <c r="O12" s="89"/>
      <c r="P12" s="88"/>
      <c r="Q12" s="88"/>
      <c r="R12" s="88"/>
      <c r="S12" s="88"/>
      <c r="T12" s="88"/>
    </row>
    <row r="13" spans="1:20" s="32" customFormat="1" ht="15.6">
      <c r="A13" s="84" t="s">
        <v>41</v>
      </c>
      <c r="B13" s="102">
        <f>710909.09+7323.2</f>
        <v>718232.2899999999</v>
      </c>
      <c r="C13" s="8">
        <v>235828</v>
      </c>
      <c r="D13" s="50">
        <v>235828</v>
      </c>
      <c r="E13" s="50">
        <v>1509058</v>
      </c>
      <c r="F13" s="50">
        <v>500000</v>
      </c>
      <c r="G13" s="8">
        <v>500000</v>
      </c>
      <c r="H13" s="8">
        <v>500000</v>
      </c>
      <c r="I13" s="8">
        <v>500000</v>
      </c>
      <c r="J13" s="3"/>
      <c r="L13" s="83">
        <f aca="true" t="shared" si="1" ref="L13:L14">F13-D13</f>
        <v>264172</v>
      </c>
      <c r="N13" s="88"/>
      <c r="O13" s="89"/>
      <c r="P13" s="88"/>
      <c r="Q13" s="88"/>
      <c r="R13" s="88"/>
      <c r="S13" s="88"/>
      <c r="T13" s="88"/>
    </row>
    <row r="14" spans="1:14" s="32" customFormat="1" ht="15.6">
      <c r="A14" s="26" t="s">
        <v>42</v>
      </c>
      <c r="B14" s="9">
        <f aca="true" t="shared" si="2" ref="B14:I14">SUM(B7:B13)</f>
        <v>128059413.76</v>
      </c>
      <c r="C14" s="9">
        <f t="shared" si="2"/>
        <v>68257523</v>
      </c>
      <c r="D14" s="44">
        <f t="shared" si="2"/>
        <v>68257523</v>
      </c>
      <c r="E14" s="44">
        <f t="shared" si="2"/>
        <v>38016541</v>
      </c>
      <c r="F14" s="44">
        <f t="shared" si="2"/>
        <v>149421233.97</v>
      </c>
      <c r="G14" s="9">
        <f t="shared" si="2"/>
        <v>173794249.7564659</v>
      </c>
      <c r="H14" s="10">
        <f t="shared" si="2"/>
        <v>190422919.94734243</v>
      </c>
      <c r="I14" s="10">
        <f t="shared" si="2"/>
        <v>102182160.00860403</v>
      </c>
      <c r="J14" s="3"/>
      <c r="K14" s="35"/>
      <c r="L14" s="83">
        <f t="shared" si="1"/>
        <v>81163710.97</v>
      </c>
      <c r="M14" s="35"/>
      <c r="N14" s="36"/>
    </row>
    <row r="15" spans="1:19" s="32" customFormat="1" ht="15.6">
      <c r="A15" s="25" t="s">
        <v>43</v>
      </c>
      <c r="B15" s="18"/>
      <c r="C15" s="18"/>
      <c r="D15" s="45"/>
      <c r="E15" s="45"/>
      <c r="F15" s="45"/>
      <c r="G15" s="21"/>
      <c r="H15" s="21"/>
      <c r="I15" s="21"/>
      <c r="J15" s="19"/>
      <c r="K15" s="35"/>
      <c r="L15" s="35"/>
      <c r="M15" s="35"/>
      <c r="N15" s="35"/>
      <c r="O15" s="35"/>
      <c r="P15" s="35"/>
      <c r="Q15" s="35"/>
      <c r="R15" s="35"/>
      <c r="S15" s="35"/>
    </row>
    <row r="16" spans="1:19" s="33" customFormat="1" ht="31.2">
      <c r="A16" s="107" t="s">
        <v>44</v>
      </c>
      <c r="B16" s="103">
        <v>38618874.63</v>
      </c>
      <c r="C16" s="92">
        <v>22093819</v>
      </c>
      <c r="D16" s="43">
        <v>26382193.53</v>
      </c>
      <c r="E16" s="43">
        <v>7799905</v>
      </c>
      <c r="F16" s="43">
        <v>64088663.16135032</v>
      </c>
      <c r="G16" s="92">
        <v>48667984.868488625</v>
      </c>
      <c r="H16" s="92">
        <v>50341398.71300116</v>
      </c>
      <c r="I16" s="92">
        <v>27231922.910018306</v>
      </c>
      <c r="K16" s="111"/>
      <c r="L16" s="83">
        <f aca="true" t="shared" si="3" ref="L16:L22">F16-D16</f>
        <v>37706469.631350316</v>
      </c>
      <c r="M16" s="35"/>
      <c r="N16" s="35"/>
      <c r="O16" s="35"/>
      <c r="P16" s="35"/>
      <c r="Q16" s="35"/>
      <c r="R16" s="35"/>
      <c r="S16" s="35"/>
    </row>
    <row r="17" spans="1:19" s="32" customFormat="1" ht="15.6">
      <c r="A17" s="108" t="s">
        <v>45</v>
      </c>
      <c r="B17" s="54">
        <v>38618874.63</v>
      </c>
      <c r="C17" s="20">
        <v>22093819</v>
      </c>
      <c r="D17" s="43">
        <v>26382193.53</v>
      </c>
      <c r="E17" s="43">
        <v>8261321</v>
      </c>
      <c r="F17" s="43">
        <v>51154026.818528876</v>
      </c>
      <c r="G17" s="20">
        <v>51844399.6535584</v>
      </c>
      <c r="H17" s="20">
        <v>57132462.44964507</v>
      </c>
      <c r="I17" s="20">
        <v>30199073.769535642</v>
      </c>
      <c r="J17" s="19"/>
      <c r="K17" s="111"/>
      <c r="L17" s="83">
        <f t="shared" si="3"/>
        <v>24771833.288528875</v>
      </c>
      <c r="M17" s="35"/>
      <c r="N17" s="35"/>
      <c r="O17" s="35"/>
      <c r="P17" s="35"/>
      <c r="Q17" s="35"/>
      <c r="R17" s="35"/>
      <c r="S17" s="35"/>
    </row>
    <row r="18" spans="1:19" s="32" customFormat="1" ht="15.6">
      <c r="A18" s="108" t="s">
        <v>46</v>
      </c>
      <c r="B18" s="85">
        <v>38618874.63</v>
      </c>
      <c r="C18" s="20">
        <v>22093819</v>
      </c>
      <c r="D18" s="43">
        <v>26382193.53</v>
      </c>
      <c r="E18" s="43">
        <v>6654850</v>
      </c>
      <c r="F18" s="43">
        <v>51518108.61921948</v>
      </c>
      <c r="G18" s="20">
        <v>52561958.16954492</v>
      </c>
      <c r="H18" s="20">
        <v>56856263.10852022</v>
      </c>
      <c r="I18" s="20">
        <v>29393641.069003876</v>
      </c>
      <c r="J18" s="19"/>
      <c r="K18" s="111"/>
      <c r="L18" s="83">
        <f t="shared" si="3"/>
        <v>25135915.08921948</v>
      </c>
      <c r="M18" s="87"/>
      <c r="N18" s="35"/>
      <c r="O18" s="35"/>
      <c r="P18" s="35"/>
      <c r="Q18" s="35"/>
      <c r="R18" s="35"/>
      <c r="S18" s="35"/>
    </row>
    <row r="19" spans="1:19" s="32" customFormat="1" ht="15.6">
      <c r="A19" s="108" t="s">
        <v>47</v>
      </c>
      <c r="B19" s="54">
        <v>1170268.93</v>
      </c>
      <c r="C19" s="20">
        <v>669510</v>
      </c>
      <c r="D19" s="43">
        <v>799460.41</v>
      </c>
      <c r="E19" s="43">
        <v>199122</v>
      </c>
      <c r="F19" s="43">
        <v>8804002.345218685</v>
      </c>
      <c r="G19" s="20">
        <v>0</v>
      </c>
      <c r="H19" s="20">
        <v>0</v>
      </c>
      <c r="I19" s="20">
        <v>0</v>
      </c>
      <c r="J19" s="19"/>
      <c r="K19" s="111"/>
      <c r="L19" s="83">
        <f t="shared" si="3"/>
        <v>8004541.935218684</v>
      </c>
      <c r="M19" s="87"/>
      <c r="N19" s="35"/>
      <c r="O19" s="35"/>
      <c r="P19" s="35"/>
      <c r="Q19" s="35"/>
      <c r="R19" s="35"/>
      <c r="S19" s="35"/>
    </row>
    <row r="20" spans="1:19" s="32" customFormat="1" ht="31.2">
      <c r="A20" s="109" t="s">
        <v>48</v>
      </c>
      <c r="B20" s="13">
        <v>0</v>
      </c>
      <c r="C20" s="20">
        <v>0</v>
      </c>
      <c r="D20" s="43">
        <v>0</v>
      </c>
      <c r="E20" s="43">
        <v>0</v>
      </c>
      <c r="F20" s="43"/>
      <c r="G20" s="20">
        <v>17241861.49514155</v>
      </c>
      <c r="H20" s="20">
        <v>19164911.29142586</v>
      </c>
      <c r="I20" s="20">
        <v>10237945.666781371</v>
      </c>
      <c r="J20" s="19"/>
      <c r="K20" s="111"/>
      <c r="L20" s="83">
        <f t="shared" si="3"/>
        <v>0</v>
      </c>
      <c r="M20" s="87"/>
      <c r="N20" s="35"/>
      <c r="O20" s="35"/>
      <c r="P20" s="35"/>
      <c r="Q20" s="35"/>
      <c r="R20" s="35"/>
      <c r="S20" s="35"/>
    </row>
    <row r="21" spans="1:19" s="32" customFormat="1" ht="15.6">
      <c r="A21" s="110" t="s">
        <v>49</v>
      </c>
      <c r="B21" s="18">
        <v>0</v>
      </c>
      <c r="C21" s="18">
        <v>0</v>
      </c>
      <c r="D21" s="43">
        <v>0</v>
      </c>
      <c r="E21" s="43">
        <v>0</v>
      </c>
      <c r="F21" s="43">
        <v>1400000</v>
      </c>
      <c r="G21" s="20">
        <v>0</v>
      </c>
      <c r="H21" s="20">
        <v>0</v>
      </c>
      <c r="I21" s="20">
        <v>0</v>
      </c>
      <c r="J21" s="19"/>
      <c r="K21" s="111"/>
      <c r="L21" s="83">
        <f t="shared" si="3"/>
        <v>1400000</v>
      </c>
      <c r="M21" s="87"/>
      <c r="N21" s="35"/>
      <c r="O21" s="35"/>
      <c r="P21" s="35"/>
      <c r="Q21" s="35"/>
      <c r="R21" s="35"/>
      <c r="S21" s="35"/>
    </row>
    <row r="22" spans="1:19" s="32" customFormat="1" ht="15.6">
      <c r="A22" s="82"/>
      <c r="B22" s="18"/>
      <c r="C22" s="18"/>
      <c r="D22" s="43"/>
      <c r="E22" s="43"/>
      <c r="F22" s="43"/>
      <c r="G22" s="20">
        <v>0</v>
      </c>
      <c r="H22" s="20">
        <v>0</v>
      </c>
      <c r="I22" s="20">
        <v>0</v>
      </c>
      <c r="J22" s="19"/>
      <c r="L22" s="83">
        <f t="shared" si="3"/>
        <v>0</v>
      </c>
      <c r="M22" s="87"/>
      <c r="N22" s="35"/>
      <c r="O22" s="35"/>
      <c r="P22" s="35"/>
      <c r="Q22" s="35"/>
      <c r="R22" s="35"/>
      <c r="S22" s="35"/>
    </row>
    <row r="23" spans="1:13" s="32" customFormat="1" ht="15.6">
      <c r="A23" s="26" t="s">
        <v>50</v>
      </c>
      <c r="B23" s="10">
        <f aca="true" t="shared" si="4" ref="B23:I23">SUM(B16:B22)</f>
        <v>117026892.82000002</v>
      </c>
      <c r="C23" s="10">
        <f t="shared" si="4"/>
        <v>66950967</v>
      </c>
      <c r="D23" s="46">
        <f t="shared" si="4"/>
        <v>79946041</v>
      </c>
      <c r="E23" s="46">
        <f t="shared" si="4"/>
        <v>22915198</v>
      </c>
      <c r="F23" s="46">
        <f t="shared" si="4"/>
        <v>176964800.94431737</v>
      </c>
      <c r="G23" s="10">
        <f t="shared" si="4"/>
        <v>170316204.18673348</v>
      </c>
      <c r="H23" s="10">
        <f t="shared" si="4"/>
        <v>183495035.5625923</v>
      </c>
      <c r="I23" s="10">
        <f t="shared" si="4"/>
        <v>97062583.41533919</v>
      </c>
      <c r="J23" s="3"/>
      <c r="L23" s="83">
        <f>F23-D23</f>
        <v>97018759.94431737</v>
      </c>
      <c r="M23" s="83">
        <f>L23-L21</f>
        <v>95618759.94431737</v>
      </c>
    </row>
    <row r="24" spans="1:12" s="32" customFormat="1" ht="17.4">
      <c r="A24" s="27" t="s">
        <v>51</v>
      </c>
      <c r="B24" s="30"/>
      <c r="C24" s="30"/>
      <c r="D24" s="47"/>
      <c r="E24" s="48"/>
      <c r="F24" s="48">
        <f>C24</f>
        <v>0</v>
      </c>
      <c r="G24" s="31"/>
      <c r="H24" s="31"/>
      <c r="I24" s="31"/>
      <c r="J24" s="19"/>
      <c r="L24" s="83"/>
    </row>
    <row r="25" spans="1:10" s="32" customFormat="1" ht="15.6">
      <c r="A25" s="25" t="s">
        <v>52</v>
      </c>
      <c r="B25" s="22"/>
      <c r="C25" s="22"/>
      <c r="D25" s="43"/>
      <c r="E25" s="43"/>
      <c r="F25" s="43"/>
      <c r="G25" s="20"/>
      <c r="H25" s="20"/>
      <c r="I25" s="20"/>
      <c r="J25" s="19"/>
    </row>
    <row r="26" spans="1:10" s="32" customFormat="1" ht="15.6">
      <c r="A26" s="106" t="s">
        <v>83</v>
      </c>
      <c r="B26" s="18">
        <f>-((272224+901680)+(4211.59+249619.99)+6186.8)-B27</f>
        <v>-468018.3800000001</v>
      </c>
      <c r="C26" s="18">
        <v>0</v>
      </c>
      <c r="D26" s="49">
        <v>0</v>
      </c>
      <c r="E26" s="49">
        <v>0</v>
      </c>
      <c r="F26" s="49">
        <v>0</v>
      </c>
      <c r="G26" s="18">
        <v>0</v>
      </c>
      <c r="H26" s="23">
        <v>0</v>
      </c>
      <c r="I26" s="23">
        <v>0</v>
      </c>
      <c r="J26" s="19"/>
    </row>
    <row r="27" spans="1:10" s="32" customFormat="1" ht="15.6">
      <c r="A27" s="106" t="s">
        <v>81</v>
      </c>
      <c r="B27" s="18">
        <v>-965904</v>
      </c>
      <c r="C27" s="18">
        <v>0</v>
      </c>
      <c r="D27" s="49">
        <v>0</v>
      </c>
      <c r="E27" s="49">
        <v>0</v>
      </c>
      <c r="F27" s="49">
        <f>-B27</f>
        <v>965904</v>
      </c>
      <c r="G27" s="18">
        <v>0</v>
      </c>
      <c r="H27" s="23">
        <v>0</v>
      </c>
      <c r="I27" s="23">
        <v>0</v>
      </c>
      <c r="J27" s="19"/>
    </row>
    <row r="28" spans="1:10" s="32" customFormat="1" ht="15.6">
      <c r="A28" s="25" t="s">
        <v>53</v>
      </c>
      <c r="B28" s="10">
        <f aca="true" t="shared" si="5" ref="B28:I28">SUM(B26:B27)</f>
        <v>-1433922.3800000001</v>
      </c>
      <c r="C28" s="10">
        <f t="shared" si="5"/>
        <v>0</v>
      </c>
      <c r="D28" s="46">
        <f t="shared" si="5"/>
        <v>0</v>
      </c>
      <c r="E28" s="46">
        <f t="shared" si="5"/>
        <v>0</v>
      </c>
      <c r="F28" s="46">
        <f t="shared" si="5"/>
        <v>965904</v>
      </c>
      <c r="G28" s="10">
        <f t="shared" si="5"/>
        <v>0</v>
      </c>
      <c r="H28" s="10">
        <f t="shared" si="5"/>
        <v>0</v>
      </c>
      <c r="I28" s="10">
        <f t="shared" si="5"/>
        <v>0</v>
      </c>
      <c r="J28" s="3"/>
    </row>
    <row r="29" spans="1:10" s="32" customFormat="1" ht="15.6">
      <c r="A29" s="27" t="s">
        <v>54</v>
      </c>
      <c r="B29" s="57">
        <f>B5+B14-B23-B24+B28</f>
        <v>29559950.219999995</v>
      </c>
      <c r="C29" s="57">
        <f>C5+C14-C23-C24+C28</f>
        <v>31944925</v>
      </c>
      <c r="D29" s="57">
        <f>D5+D14-D23-D24-D28</f>
        <v>17871432.22</v>
      </c>
      <c r="E29" s="57">
        <f>E5+E14-E23-E24-E28</f>
        <v>44661293.22</v>
      </c>
      <c r="F29" s="57">
        <f>F5+F14-F23-F24-F28</f>
        <v>1050479.245682627</v>
      </c>
      <c r="G29" s="57">
        <f>G5+G14-G23-G24+G28</f>
        <v>4528524.815415055</v>
      </c>
      <c r="H29" s="57">
        <f>H5+H14-H23-H24+H28</f>
        <v>11456409.200165182</v>
      </c>
      <c r="I29" s="57">
        <f>I5+I14-I23-I24+I28</f>
        <v>16575985.79343003</v>
      </c>
      <c r="J29" s="3"/>
    </row>
    <row r="30" spans="1:10" s="32" customFormat="1" ht="15.6">
      <c r="A30" s="25" t="s">
        <v>55</v>
      </c>
      <c r="B30" s="11"/>
      <c r="C30" s="11"/>
      <c r="D30" s="50"/>
      <c r="E30" s="50"/>
      <c r="F30" s="50"/>
      <c r="G30" s="8"/>
      <c r="H30" s="8"/>
      <c r="I30" s="8"/>
      <c r="J30" s="3"/>
    </row>
    <row r="31" spans="1:12" s="32" customFormat="1" ht="15.6">
      <c r="A31" s="84" t="s">
        <v>56</v>
      </c>
      <c r="B31" s="20">
        <v>0</v>
      </c>
      <c r="C31" s="20">
        <v>9722269</v>
      </c>
      <c r="D31" s="51">
        <v>0</v>
      </c>
      <c r="E31" s="51">
        <v>0</v>
      </c>
      <c r="F31" s="51">
        <v>0</v>
      </c>
      <c r="G31" s="20">
        <v>0</v>
      </c>
      <c r="H31" s="20">
        <v>0</v>
      </c>
      <c r="I31" s="20">
        <v>1512326</v>
      </c>
      <c r="J31" s="19"/>
      <c r="L31" s="33"/>
    </row>
    <row r="32" spans="1:10" s="32" customFormat="1" ht="15.6">
      <c r="A32" s="84" t="s">
        <v>57</v>
      </c>
      <c r="B32" s="20">
        <v>0</v>
      </c>
      <c r="C32" s="20">
        <v>0</v>
      </c>
      <c r="D32" s="51">
        <v>0</v>
      </c>
      <c r="E32" s="51">
        <v>0</v>
      </c>
      <c r="F32" s="51">
        <f aca="true" t="shared" si="6" ref="F32:F33">C32</f>
        <v>0</v>
      </c>
      <c r="G32" s="20">
        <v>0</v>
      </c>
      <c r="H32" s="20">
        <v>0</v>
      </c>
      <c r="I32" s="20">
        <v>0</v>
      </c>
      <c r="J32" s="19"/>
    </row>
    <row r="33" spans="1:10" s="32" customFormat="1" ht="15.6">
      <c r="A33" s="105" t="s">
        <v>58</v>
      </c>
      <c r="B33" s="20">
        <v>1500000</v>
      </c>
      <c r="C33" s="20">
        <v>1800000</v>
      </c>
      <c r="D33" s="51">
        <v>1800000</v>
      </c>
      <c r="E33" s="51">
        <v>1800000</v>
      </c>
      <c r="F33" s="51">
        <f t="shared" si="6"/>
        <v>1800000</v>
      </c>
      <c r="G33" s="20">
        <v>0</v>
      </c>
      <c r="H33" s="20">
        <v>0</v>
      </c>
      <c r="I33" s="20">
        <v>0</v>
      </c>
      <c r="J33" s="19"/>
    </row>
    <row r="34" spans="1:10" s="32" customFormat="1" ht="15.6">
      <c r="A34" s="105" t="s">
        <v>59</v>
      </c>
      <c r="B34" s="86">
        <f>(ROUND(B23/730,0)*60)</f>
        <v>9618660</v>
      </c>
      <c r="C34" s="86">
        <f>(ROUND(C23/365,0)*60)</f>
        <v>11005620</v>
      </c>
      <c r="D34" s="51">
        <f>(ROUND(D23/365,0)*60)</f>
        <v>13141800</v>
      </c>
      <c r="E34" s="51">
        <f>(ROUND(E23/365,0)*60)</f>
        <v>3766860</v>
      </c>
      <c r="F34" s="51">
        <f>(ROUND((F23-22950000)/730,0)*60)</f>
        <v>12658740</v>
      </c>
      <c r="G34" s="86">
        <f>(ROUND((G23-13206141)/730,0)*60)</f>
        <v>12913140</v>
      </c>
      <c r="H34" s="86">
        <f>(ROUND((H23-9794424)/730,0)*60)</f>
        <v>14276760</v>
      </c>
      <c r="I34" s="86">
        <f>(ROUND((I23-5425410)/365,0)*60)</f>
        <v>15063660</v>
      </c>
      <c r="J34" s="19"/>
    </row>
    <row r="35" spans="1:10" s="32" customFormat="1" ht="15.6">
      <c r="A35" s="105" t="s">
        <v>82</v>
      </c>
      <c r="B35" s="86">
        <f>+B27</f>
        <v>-965904</v>
      </c>
      <c r="C35" s="86">
        <v>0</v>
      </c>
      <c r="D35" s="51">
        <v>0</v>
      </c>
      <c r="E35" s="51">
        <v>0</v>
      </c>
      <c r="F35" s="51">
        <v>0</v>
      </c>
      <c r="G35" s="86">
        <v>0</v>
      </c>
      <c r="H35" s="86">
        <v>0</v>
      </c>
      <c r="I35" s="86">
        <v>0</v>
      </c>
      <c r="J35" s="19"/>
    </row>
    <row r="36" spans="1:10" s="32" customFormat="1" ht="15.6">
      <c r="A36" s="25" t="s">
        <v>60</v>
      </c>
      <c r="B36" s="12">
        <f>SUM(B31:B35)</f>
        <v>10152756</v>
      </c>
      <c r="C36" s="12">
        <f aca="true" t="shared" si="7" ref="C36:I36">SUM(C31:C35)</f>
        <v>22527889</v>
      </c>
      <c r="D36" s="52">
        <f t="shared" si="7"/>
        <v>14941800</v>
      </c>
      <c r="E36" s="52">
        <f t="shared" si="7"/>
        <v>5566860</v>
      </c>
      <c r="F36" s="52">
        <f t="shared" si="7"/>
        <v>14458740</v>
      </c>
      <c r="G36" s="12">
        <f t="shared" si="7"/>
        <v>12913140</v>
      </c>
      <c r="H36" s="12">
        <f t="shared" si="7"/>
        <v>14276760</v>
      </c>
      <c r="I36" s="12">
        <f t="shared" si="7"/>
        <v>16575986</v>
      </c>
      <c r="J36" s="3"/>
    </row>
    <row r="37" spans="1:10" s="32" customFormat="1" ht="15.6">
      <c r="A37" s="28"/>
      <c r="B37" s="13"/>
      <c r="C37" s="13"/>
      <c r="D37" s="52"/>
      <c r="E37" s="52"/>
      <c r="F37" s="52"/>
      <c r="G37" s="12"/>
      <c r="H37" s="12"/>
      <c r="I37" s="12"/>
      <c r="J37" s="3"/>
    </row>
    <row r="38" spans="1:10" s="32" customFormat="1" ht="15.6">
      <c r="A38" s="84" t="s">
        <v>61</v>
      </c>
      <c r="B38" s="8">
        <f>ABS(IF(B29-B36&gt;0,0,B29-B36))</f>
        <v>0</v>
      </c>
      <c r="C38" s="8">
        <f aca="true" t="shared" si="8" ref="C38:H38">ABS(IF(C29-C36&gt;0,0,C29-C36))</f>
        <v>0</v>
      </c>
      <c r="D38" s="50">
        <f t="shared" si="8"/>
        <v>0</v>
      </c>
      <c r="E38" s="50">
        <f t="shared" si="8"/>
        <v>0</v>
      </c>
      <c r="F38" s="50">
        <f t="shared" si="8"/>
        <v>13408260.754317373</v>
      </c>
      <c r="G38" s="85">
        <f t="shared" si="8"/>
        <v>8384615.184584945</v>
      </c>
      <c r="H38" s="8">
        <f t="shared" si="8"/>
        <v>2820350.7998348176</v>
      </c>
      <c r="I38" s="104">
        <f>ROUND(ABS(IF(I29-I36&gt;0,0,I29-I36)),0)</f>
        <v>0</v>
      </c>
      <c r="J38" s="3"/>
    </row>
    <row r="39" spans="1:10" s="32" customFormat="1" ht="15.6">
      <c r="A39" s="26"/>
      <c r="B39" s="14"/>
      <c r="C39" s="14"/>
      <c r="D39" s="53"/>
      <c r="E39" s="53"/>
      <c r="F39" s="53"/>
      <c r="G39" s="15"/>
      <c r="H39" s="15"/>
      <c r="I39" s="15"/>
      <c r="J39" s="3"/>
    </row>
    <row r="40" spans="1:10" s="32" customFormat="1" ht="15.6">
      <c r="A40" s="27" t="s">
        <v>62</v>
      </c>
      <c r="B40" s="16">
        <f>ROUND(B29-B36+B38,0)</f>
        <v>19407194</v>
      </c>
      <c r="C40" s="16">
        <f aca="true" t="shared" si="9" ref="C40:I40">ROUND(C29-C36+C38,0)</f>
        <v>9417036</v>
      </c>
      <c r="D40" s="16">
        <f t="shared" si="9"/>
        <v>2929632</v>
      </c>
      <c r="E40" s="16">
        <f t="shared" si="9"/>
        <v>39094433</v>
      </c>
      <c r="F40" s="16">
        <f t="shared" si="9"/>
        <v>0</v>
      </c>
      <c r="G40" s="16">
        <f t="shared" si="9"/>
        <v>0</v>
      </c>
      <c r="H40" s="16">
        <f t="shared" si="9"/>
        <v>0</v>
      </c>
      <c r="I40" s="101">
        <f t="shared" si="9"/>
        <v>0</v>
      </c>
      <c r="J40" s="3"/>
    </row>
    <row r="41" spans="1:10" s="32" customFormat="1" ht="15">
      <c r="A41" s="1"/>
      <c r="B41" s="1"/>
      <c r="C41" s="56"/>
      <c r="D41" s="1"/>
      <c r="E41" s="1"/>
      <c r="F41" s="1"/>
      <c r="G41" s="56"/>
      <c r="H41" s="56"/>
      <c r="I41" s="56"/>
      <c r="J41" s="1"/>
    </row>
    <row r="42" spans="1:19" ht="15.6">
      <c r="A42" s="77" t="s">
        <v>63</v>
      </c>
      <c r="B42" s="78"/>
      <c r="C42" s="78"/>
      <c r="D42" s="79"/>
      <c r="E42" s="79"/>
      <c r="F42" s="79"/>
      <c r="G42" s="79"/>
      <c r="H42" s="79"/>
      <c r="I42" s="79"/>
      <c r="K42" s="32"/>
      <c r="L42" s="38"/>
      <c r="M42" s="32"/>
      <c r="N42" s="32"/>
      <c r="O42" s="32"/>
      <c r="P42" s="32"/>
      <c r="Q42" s="32"/>
      <c r="R42" s="32"/>
      <c r="S42" s="32"/>
    </row>
    <row r="43" spans="1:19" ht="15">
      <c r="A43" s="117" t="s">
        <v>66</v>
      </c>
      <c r="B43" s="122"/>
      <c r="C43" s="122"/>
      <c r="D43" s="122"/>
      <c r="E43" s="122"/>
      <c r="F43" s="122"/>
      <c r="G43" s="122"/>
      <c r="H43" s="122"/>
      <c r="I43" s="94"/>
      <c r="K43" s="32"/>
      <c r="L43" s="80"/>
      <c r="M43" s="81"/>
      <c r="N43" s="81"/>
      <c r="O43" s="81"/>
      <c r="P43" s="81"/>
      <c r="Q43" s="32"/>
      <c r="R43" s="32"/>
      <c r="S43" s="32"/>
    </row>
    <row r="44" spans="1:19" ht="14.55" customHeight="1">
      <c r="A44" s="100" t="s">
        <v>65</v>
      </c>
      <c r="B44" s="100"/>
      <c r="C44" s="100"/>
      <c r="D44" s="100"/>
      <c r="E44" s="100"/>
      <c r="F44" s="100"/>
      <c r="G44" s="100"/>
      <c r="H44" s="100"/>
      <c r="I44" s="95"/>
      <c r="K44" s="32"/>
      <c r="L44" s="80"/>
      <c r="M44" s="81"/>
      <c r="N44" s="81"/>
      <c r="O44" s="81"/>
      <c r="P44" s="81"/>
      <c r="Q44" s="32"/>
      <c r="R44" s="32"/>
      <c r="S44" s="32"/>
    </row>
    <row r="45" spans="1:19" ht="15">
      <c r="A45" s="120" t="s">
        <v>67</v>
      </c>
      <c r="B45" s="120"/>
      <c r="C45" s="120"/>
      <c r="D45" s="120"/>
      <c r="E45" s="120"/>
      <c r="F45" s="120"/>
      <c r="G45" s="120"/>
      <c r="H45" s="120"/>
      <c r="I45" s="120"/>
      <c r="K45" s="32"/>
      <c r="L45" s="37">
        <f>IF(COUNTIF($B$29:$H$29,"&lt;0")&gt;0,1,0)</f>
        <v>0</v>
      </c>
      <c r="M45" s="32"/>
      <c r="N45" s="32"/>
      <c r="O45" s="32"/>
      <c r="P45" s="32"/>
      <c r="Q45" s="32"/>
      <c r="R45" s="32"/>
      <c r="S45" s="32"/>
    </row>
    <row r="46" spans="1:19" ht="15">
      <c r="A46" s="117" t="s">
        <v>68</v>
      </c>
      <c r="B46" s="117"/>
      <c r="C46" s="117"/>
      <c r="D46" s="117"/>
      <c r="E46" s="117"/>
      <c r="F46" s="117"/>
      <c r="G46" s="117"/>
      <c r="H46" s="117"/>
      <c r="I46" s="117"/>
      <c r="K46" s="32"/>
      <c r="L46" s="37"/>
      <c r="M46" s="32"/>
      <c r="N46" s="32"/>
      <c r="O46" s="32"/>
      <c r="P46" s="32"/>
      <c r="Q46" s="32"/>
      <c r="R46" s="32"/>
      <c r="S46" s="32"/>
    </row>
    <row r="47" spans="1:19" ht="15">
      <c r="A47" s="117" t="s">
        <v>69</v>
      </c>
      <c r="B47" s="117"/>
      <c r="C47" s="117"/>
      <c r="D47" s="117"/>
      <c r="E47" s="117"/>
      <c r="F47" s="117"/>
      <c r="G47" s="117"/>
      <c r="H47" s="117"/>
      <c r="I47" s="117"/>
      <c r="L47" s="37"/>
      <c r="M47" s="32"/>
      <c r="N47" s="32"/>
      <c r="O47" s="32"/>
      <c r="P47" s="32"/>
      <c r="Q47" s="32"/>
      <c r="R47" s="32"/>
      <c r="S47" s="32"/>
    </row>
    <row r="48" spans="1:19" ht="25.95" customHeight="1">
      <c r="A48" s="118" t="s">
        <v>71</v>
      </c>
      <c r="B48" s="118"/>
      <c r="C48" s="118"/>
      <c r="D48" s="118"/>
      <c r="E48" s="118"/>
      <c r="F48" s="118"/>
      <c r="G48" s="118"/>
      <c r="H48" s="118"/>
      <c r="I48" s="118"/>
      <c r="K48" s="32"/>
      <c r="L48" s="37"/>
      <c r="M48" s="32"/>
      <c r="N48" s="32"/>
      <c r="O48" s="32"/>
      <c r="P48" s="32"/>
      <c r="Q48" s="32"/>
      <c r="R48" s="32"/>
      <c r="S48" s="32"/>
    </row>
    <row r="49" spans="1:19" ht="15">
      <c r="A49" s="117" t="s">
        <v>70</v>
      </c>
      <c r="B49" s="117"/>
      <c r="C49" s="117"/>
      <c r="D49" s="117"/>
      <c r="E49" s="117"/>
      <c r="F49" s="117"/>
      <c r="G49" s="117"/>
      <c r="H49" s="117"/>
      <c r="I49" s="117"/>
      <c r="K49" s="32"/>
      <c r="L49" s="37"/>
      <c r="M49" s="32"/>
      <c r="N49" s="32"/>
      <c r="O49" s="32"/>
      <c r="P49" s="32"/>
      <c r="Q49" s="32"/>
      <c r="R49" s="32"/>
      <c r="S49" s="32"/>
    </row>
    <row r="50" spans="1:19" ht="15">
      <c r="A50" s="120" t="s">
        <v>75</v>
      </c>
      <c r="B50" s="120"/>
      <c r="C50" s="120"/>
      <c r="D50" s="120"/>
      <c r="E50" s="120"/>
      <c r="F50" s="120"/>
      <c r="G50" s="120"/>
      <c r="H50" s="120"/>
      <c r="I50" s="120"/>
      <c r="K50" s="32"/>
      <c r="L50" s="37"/>
      <c r="M50" s="32"/>
      <c r="N50" s="32"/>
      <c r="O50" s="32"/>
      <c r="P50" s="32"/>
      <c r="Q50" s="32"/>
      <c r="R50" s="32"/>
      <c r="S50" s="32"/>
    </row>
    <row r="51" spans="1:19" ht="15">
      <c r="A51" s="117" t="s">
        <v>78</v>
      </c>
      <c r="B51" s="117"/>
      <c r="C51" s="117"/>
      <c r="D51" s="117"/>
      <c r="E51" s="117"/>
      <c r="F51" s="117"/>
      <c r="G51" s="117"/>
      <c r="H51" s="117"/>
      <c r="I51" s="117"/>
      <c r="K51" s="32"/>
      <c r="L51" s="37"/>
      <c r="M51" s="32"/>
      <c r="N51" s="32"/>
      <c r="O51" s="32"/>
      <c r="P51" s="32"/>
      <c r="Q51" s="32"/>
      <c r="R51" s="32"/>
      <c r="S51" s="32"/>
    </row>
    <row r="52" spans="1:19" ht="15">
      <c r="A52" s="117" t="s">
        <v>76</v>
      </c>
      <c r="B52" s="117"/>
      <c r="C52" s="117"/>
      <c r="D52" s="117"/>
      <c r="E52" s="117"/>
      <c r="F52" s="117"/>
      <c r="G52" s="117"/>
      <c r="H52" s="117"/>
      <c r="I52" s="117"/>
      <c r="K52" s="32"/>
      <c r="L52" s="37"/>
      <c r="M52" s="32"/>
      <c r="N52" s="32"/>
      <c r="O52" s="32"/>
      <c r="P52" s="32"/>
      <c r="Q52" s="32"/>
      <c r="R52" s="32"/>
      <c r="S52" s="32"/>
    </row>
    <row r="53" spans="1:19" ht="30" customHeight="1">
      <c r="A53" s="117" t="s">
        <v>79</v>
      </c>
      <c r="B53" s="117"/>
      <c r="C53" s="117"/>
      <c r="D53" s="117"/>
      <c r="E53" s="117"/>
      <c r="F53" s="117"/>
      <c r="G53" s="117"/>
      <c r="H53" s="117"/>
      <c r="I53" s="117"/>
      <c r="K53" s="32"/>
      <c r="L53" s="37"/>
      <c r="M53" s="32"/>
      <c r="N53" s="32"/>
      <c r="O53" s="32"/>
      <c r="P53" s="32"/>
      <c r="Q53" s="32"/>
      <c r="R53" s="32"/>
      <c r="S53" s="32"/>
    </row>
    <row r="54" spans="1:19" ht="30" customHeight="1">
      <c r="A54" s="117" t="s">
        <v>77</v>
      </c>
      <c r="B54" s="117"/>
      <c r="C54" s="117"/>
      <c r="D54" s="117"/>
      <c r="E54" s="117"/>
      <c r="F54" s="117"/>
      <c r="G54" s="117"/>
      <c r="H54" s="117"/>
      <c r="I54" s="117"/>
      <c r="K54" s="32"/>
      <c r="L54" s="37"/>
      <c r="M54" s="32"/>
      <c r="N54" s="32"/>
      <c r="O54" s="32"/>
      <c r="P54" s="32"/>
      <c r="Q54" s="32"/>
      <c r="R54" s="32"/>
      <c r="S54" s="32"/>
    </row>
    <row r="55" spans="1:19" ht="15">
      <c r="A55" s="120" t="s">
        <v>80</v>
      </c>
      <c r="B55" s="120"/>
      <c r="C55" s="120"/>
      <c r="D55" s="120"/>
      <c r="E55" s="120"/>
      <c r="F55" s="120"/>
      <c r="G55" s="120"/>
      <c r="H55" s="120"/>
      <c r="I55" s="120"/>
      <c r="K55" s="32"/>
      <c r="L55" s="37"/>
      <c r="M55" s="32"/>
      <c r="N55" s="32"/>
      <c r="O55" s="32"/>
      <c r="P55" s="32"/>
      <c r="Q55" s="32"/>
      <c r="R55" s="32"/>
      <c r="S55" s="32"/>
    </row>
    <row r="56" spans="1:19" ht="30" customHeight="1">
      <c r="A56" s="119" t="s">
        <v>84</v>
      </c>
      <c r="B56" s="119"/>
      <c r="C56" s="119"/>
      <c r="D56" s="119"/>
      <c r="E56" s="119"/>
      <c r="F56" s="119"/>
      <c r="G56" s="119"/>
      <c r="H56" s="119"/>
      <c r="I56" s="119"/>
      <c r="J56" s="119"/>
      <c r="K56" s="32"/>
      <c r="L56" s="37"/>
      <c r="M56" s="32"/>
      <c r="N56" s="32"/>
      <c r="O56" s="32"/>
      <c r="P56" s="32"/>
      <c r="Q56" s="32"/>
      <c r="R56" s="32"/>
      <c r="S56" s="32"/>
    </row>
    <row r="57" spans="1:19" ht="15">
      <c r="A57" s="120" t="s">
        <v>72</v>
      </c>
      <c r="B57" s="120"/>
      <c r="C57" s="120"/>
      <c r="D57" s="120"/>
      <c r="E57" s="120"/>
      <c r="F57" s="120"/>
      <c r="G57" s="120"/>
      <c r="H57" s="120"/>
      <c r="I57" s="120"/>
      <c r="K57" s="32"/>
      <c r="L57" s="37"/>
      <c r="M57" s="32"/>
      <c r="N57" s="32"/>
      <c r="O57" s="32"/>
      <c r="P57" s="32"/>
      <c r="Q57" s="32"/>
      <c r="R57" s="32"/>
      <c r="S57" s="32"/>
    </row>
    <row r="58" spans="1:19" ht="15">
      <c r="A58" s="117" t="s">
        <v>73</v>
      </c>
      <c r="B58" s="117"/>
      <c r="C58" s="117"/>
      <c r="D58" s="117"/>
      <c r="E58" s="117"/>
      <c r="F58" s="117"/>
      <c r="G58" s="117"/>
      <c r="H58" s="117"/>
      <c r="I58" s="117"/>
      <c r="K58" s="32"/>
      <c r="L58" s="37"/>
      <c r="M58" s="32"/>
      <c r="N58" s="32"/>
      <c r="O58" s="32"/>
      <c r="P58" s="32"/>
      <c r="Q58" s="32"/>
      <c r="R58" s="32"/>
      <c r="S58" s="32"/>
    </row>
    <row r="59" spans="1:19" ht="15">
      <c r="A59" s="117" t="s">
        <v>74</v>
      </c>
      <c r="B59" s="117"/>
      <c r="C59" s="117"/>
      <c r="D59" s="117"/>
      <c r="E59" s="117"/>
      <c r="F59" s="117"/>
      <c r="G59" s="117"/>
      <c r="H59" s="117"/>
      <c r="I59" s="117"/>
      <c r="K59" s="32"/>
      <c r="L59" s="37"/>
      <c r="M59" s="32"/>
      <c r="N59" s="32"/>
      <c r="O59" s="32"/>
      <c r="P59" s="32"/>
      <c r="Q59" s="32"/>
      <c r="R59" s="32"/>
      <c r="S59" s="32"/>
    </row>
    <row r="60" spans="1:19" ht="17.25" customHeight="1">
      <c r="A60" s="74"/>
      <c r="B60" s="73"/>
      <c r="C60" s="75"/>
      <c r="D60" s="73"/>
      <c r="E60" s="73"/>
      <c r="F60" s="73"/>
      <c r="G60" s="73"/>
      <c r="H60" s="73"/>
      <c r="I60" s="73"/>
      <c r="K60" s="32"/>
      <c r="L60" s="37"/>
      <c r="M60" s="32"/>
      <c r="N60" s="32"/>
      <c r="O60" s="32"/>
      <c r="P60" s="32"/>
      <c r="Q60" s="32"/>
      <c r="R60" s="32"/>
      <c r="S60" s="32"/>
    </row>
    <row r="61" spans="1:9" ht="15">
      <c r="A61" s="76" t="s">
        <v>85</v>
      </c>
      <c r="B61" s="73"/>
      <c r="C61" s="73"/>
      <c r="D61" s="73"/>
      <c r="E61" s="73"/>
      <c r="F61" s="73"/>
      <c r="G61" s="73"/>
      <c r="H61" s="73"/>
      <c r="I61" s="73"/>
    </row>
    <row r="62" ht="15">
      <c r="A62" s="32"/>
    </row>
    <row r="63" ht="15">
      <c r="A63" s="32"/>
    </row>
    <row r="64" ht="15">
      <c r="A64" s="32"/>
    </row>
    <row r="65" ht="15">
      <c r="A65" s="32"/>
    </row>
    <row r="66" ht="15">
      <c r="A66" s="32"/>
    </row>
    <row r="67" ht="15">
      <c r="A67" s="32"/>
    </row>
    <row r="68" ht="15">
      <c r="A68" s="32"/>
    </row>
  </sheetData>
  <sheetProtection formatCells="0" formatColumns="0" formatRows="0" insertColumns="0" insertRows="0" deleteRows="0" pivotTables="0"/>
  <mergeCells count="18">
    <mergeCell ref="A59:I59"/>
    <mergeCell ref="A58:I58"/>
    <mergeCell ref="A57:I57"/>
    <mergeCell ref="A54:I54"/>
    <mergeCell ref="A53:I53"/>
    <mergeCell ref="A49:I49"/>
    <mergeCell ref="A48:I48"/>
    <mergeCell ref="A56:J56"/>
    <mergeCell ref="A55:I55"/>
    <mergeCell ref="A1:H1"/>
    <mergeCell ref="A2:H2"/>
    <mergeCell ref="A43:H43"/>
    <mergeCell ref="A46:I46"/>
    <mergeCell ref="A47:I47"/>
    <mergeCell ref="A45:I45"/>
    <mergeCell ref="A52:I52"/>
    <mergeCell ref="A51:I51"/>
    <mergeCell ref="A50:I50"/>
  </mergeCells>
  <printOptions/>
  <pageMargins left="0.5" right="0.5" top="0.75" bottom="0.75" header="0.3" footer="0.3"/>
  <pageSetup fitToHeight="1" fitToWidth="1" horizontalDpi="600" verticalDpi="600" orientation="portrait" scale="79"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Diaz, Christian</DisplayName>
        <AccountId>18</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4" ma:contentTypeDescription="" ma:contentTypeScope="" ma:versionID="bd7a3b641a9a8790ed641ed67a772207">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90eacc1107d1c9624ab7ed447aae513b"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D2B582-1432-42F7-85AF-CD08BB407D4C}">
  <ds:schemaRefs>
    <ds:schemaRef ds:uri="http://schemas.microsoft.com/office/2006/documentManagement/types"/>
    <ds:schemaRef ds:uri="c5c4b2fa-852d-41c0-9f34-5cde8eb99e29"/>
    <ds:schemaRef ds:uri="http://purl.org/dc/elements/1.1/"/>
    <ds:schemaRef ds:uri="cc811197-5a73-4d86-a206-c117da05ddaa"/>
    <ds:schemaRef ds:uri="http://schemas.microsoft.com/office/infopath/2007/PartnerControls"/>
    <ds:schemaRef ds:uri="http://schemas.microsoft.com/office/2006/metadata/properties"/>
    <ds:schemaRef ds:uri="http://purl.org/dc/dcmitype/"/>
    <ds:schemaRef ds:uri="http://www.w3.org/XML/1998/namespace"/>
    <ds:schemaRef ds:uri="http://schemas.openxmlformats.org/package/2006/metadata/core-properties"/>
    <ds:schemaRef ds:uri="http://schemas.microsoft.com/sharepoint/v3"/>
    <ds:schemaRef ds:uri="http://purl.org/dc/terms/"/>
  </ds:schemaRefs>
</ds:datastoreItem>
</file>

<file path=customXml/itemProps2.xml><?xml version="1.0" encoding="utf-8"?>
<ds:datastoreItem xmlns:ds="http://schemas.openxmlformats.org/officeDocument/2006/customXml" ds:itemID="{E7E289B3-7F27-4B8C-A9AA-95A5C265E906}">
  <ds:schemaRefs>
    <ds:schemaRef ds:uri="http://schemas.microsoft.com/sharepoint/v3/contenttype/forms"/>
  </ds:schemaRefs>
</ds:datastoreItem>
</file>

<file path=customXml/itemProps3.xml><?xml version="1.0" encoding="utf-8"?>
<ds:datastoreItem xmlns:ds="http://schemas.openxmlformats.org/officeDocument/2006/customXml" ds:itemID="{2DEE14E0-6CC5-49BF-B1B0-F6C825A85425}">
  <ds:schemaRefs>
    <ds:schemaRef ds:uri="http://schemas.microsoft.com/office/2006/metadata/customXsn"/>
  </ds:schemaRefs>
</ds:datastoreItem>
</file>

<file path=customXml/itemProps4.xml><?xml version="1.0" encoding="utf-8"?>
<ds:datastoreItem xmlns:ds="http://schemas.openxmlformats.org/officeDocument/2006/customXml" ds:itemID="{9AFEFBAE-07E5-4666-B5E5-1DE78AA7F2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plan</dc:title>
  <dc:subject/>
  <dc:creator>Yoon, Haeyoung (Alex)</dc:creator>
  <cp:keywords/>
  <dc:description/>
  <cp:lastModifiedBy>Serikbayeva, Gaukhar</cp:lastModifiedBy>
  <dcterms:created xsi:type="dcterms:W3CDTF">2014-11-26T15:18:10Z</dcterms:created>
  <dcterms:modified xsi:type="dcterms:W3CDTF">2023-10-16T18:44:17Z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0x010100D03C1FEDB24A304B88B22491CFC09769007EF3917C0A77764E8D0B5C9B757655B6</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y fmtid="{D5CDD505-2E9C-101B-9397-08002B2CF9AE}" pid="6" name="_dlc_DocIdItemGuid">
    <vt:lpwstr>22fc4e26-1791-4f54-aefc-4c0bb2cc0c9c</vt:lpwstr>
  </property>
</Properties>
</file>