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codeName="ThisWorkbook" defaultThemeVersion="124226"/>
  <bookViews>
    <workbookView xWindow="65428" yWindow="65428" windowWidth="30936" windowHeight="16896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<sst xmlns="http://schemas.openxmlformats.org/spreadsheetml/2006/main" count="336" uniqueCount="160">
  <si>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</si>
  <si>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</si>
  <si>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</si>
  <si>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</si>
  <si>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</si>
  <si>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</si>
  <si>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</si>
  <si>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</si>
  <si>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</si>
  <si>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</si>
  <si>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</si>
  <si>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</si>
  <si>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</si>
  <si>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</si>
  <si>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</si>
  <si>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</si>
  <si>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</si>
  <si>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</si>
  <si>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</si>
  <si>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</si>
  <si>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</si>
  <si>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</si>
  <si>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</si>
  <si>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</si>
  <si>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</si>
  <si>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</si>
  <si>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</si>
  <si>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</si>
  <si>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</si>
  <si>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</si>
  <si>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</si>
  <si>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</si>
  <si>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</si>
  <si>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</si>
  <si>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</si>
  <si>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</si>
  <si>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</si>
  <si>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</si>
  <si>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</si>
  <si>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</si>
  <si>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</si>
  <si>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</si>
  <si>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</si>
  <si>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</si>
  <si>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</si>
  <si>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</si>
  <si>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</si>
  <si>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</si>
  <si>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</si>
  <si>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</si>
  <si>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</si>
  <si>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</si>
  <si>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</si>
  <si>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</si>
  <si>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</si>
  <si>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</si>
  <si>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</si>
  <si>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</si>
  <si>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</si>
  <si>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</si>
  <si>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</si>
  <si>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</si>
  <si>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</si>
  <si>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</si>
  <si>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</si>
  <si>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</si>
  <si>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</si>
  <si>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</si>
  <si>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</si>
  <si>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</si>
  <si>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</si>
  <si>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</si>
  <si>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</si>
  <si>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</si>
  <si>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</si>
  <si>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</si>
  <si>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</si>
  <si>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</si>
  <si>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</si>
  <si>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</si>
  <si>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</si>
  <si>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</si>
  <si>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</si>
  <si>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</si>
  <si>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</si>
  <si>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</si>
  <si>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</si>
  <si>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</si>
  <si>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</si>
  <si>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</si>
  <si>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</si>
  <si>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</si>
  <si>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</si>
  <si>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</si>
  <si>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</si>
  <si>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</si>
  <si>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</si>
  <si>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</si>
  <si>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</si>
  <si>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</si>
  <si>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</si>
  <si>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</si>
  <si>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</si>
  <si>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</si>
  <si>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</si>
  <si>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</si>
  <si>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</si>
  <si>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</si>
  <si>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</si>
  <si>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</si>
  <si>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</si>
  <si>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</si>
  <si>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</si>
  <si>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</si>
  <si>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</si>
  <si>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</si>
  <si>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</si>
  <si>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</si>
  <si>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</si>
  <si>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</si>
  <si>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</si>
  <si>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</si>
  <si>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</si>
  <si>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</si>
  <si>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</si>
  <si>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</si>
  <si>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</si>
  <si>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</si>
  <si>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</si>
  <si>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</si>
  <si>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</si>
  <si>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</si>
  <si>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</si>
  <si>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</si>
  <si>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</si>
  <si>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</si>
  <si>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</si>
  <si>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</si>
  <si>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</si>
  <si>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</si>
  <si>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</si>
  <si>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</si>
  <si>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</si>
  <si>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</si>
  <si>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New Lease</t>
  </si>
  <si>
    <t>Stand Alone</t>
  </si>
  <si>
    <t>2/21/22</t>
  </si>
  <si>
    <t>DES / Facilities Management</t>
  </si>
  <si>
    <t>DES</t>
  </si>
  <si>
    <t>0010</t>
  </si>
  <si>
    <t>Facilities Management</t>
  </si>
  <si>
    <t>PSERN Operator Skyway Sublease to King County at 6805 S 124th St, Seattle WA</t>
  </si>
  <si>
    <t>An NPV analysis was not performed because this is a reciprocal zero-rent sublease with the PSERN Operator</t>
  </si>
  <si>
    <t>No revenue - this is a zero rent agreement</t>
  </si>
  <si>
    <t>-  King County is responsible for the cost and expense to provide fuel for the PSERN Operator's generator at the Skyway Communications site for the term of the sublease.</t>
  </si>
  <si>
    <t>-  The PSERN Operator is responsible for the cost and expense to provide elctricity and back-up generator services to King County.</t>
  </si>
  <si>
    <t>Skyway King County Sublease</t>
  </si>
  <si>
    <t>Carolyn Mock / Julie Ockerman</t>
  </si>
  <si>
    <t>- King County is currently paying rent of $16,743/year that will stop when this lease is effective.</t>
  </si>
  <si>
    <t>-  King County will not pay rent for use of the Skway Communications site in exchange for the PSERN Operator's zero-rent agreement for a portion of King County's Squak Mountain property.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</si>
</sst>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5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63">
      <selection activeCell="C175" sqref="C175:N17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351" t="s">
        <v>60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78"/>
    </row>
    <row r="3" ht="13.8">
      <c r="C3" s="112"/>
    </row>
    <row r="4" spans="3:12" ht="13.8">
      <c r="C4" s="231" t="s">
        <v>67</v>
      </c>
      <c r="I4" s="176"/>
      <c r="J4" s="112" t="s">
        <v>98</v>
      </c>
      <c r="K4" s="112"/>
      <c r="L4" s="112"/>
    </row>
    <row r="5" spans="3:12" ht="13.8">
      <c r="C5" s="231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8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139</v>
      </c>
      <c r="D10" s="234"/>
      <c r="E10" s="234"/>
      <c r="F10" s="234"/>
      <c r="G10" s="138" t="s">
        <v>151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63" t="s">
        <v>76</v>
      </c>
      <c r="E11" s="363"/>
      <c r="F11" s="364"/>
      <c r="G11" s="138" t="s">
        <v>156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65" t="s">
        <v>75</v>
      </c>
      <c r="E12" s="365"/>
      <c r="F12" s="366"/>
      <c r="G12" s="138" t="s">
        <v>147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65" t="s">
        <v>74</v>
      </c>
      <c r="E13" s="365"/>
      <c r="F13" s="366"/>
      <c r="G13" s="138" t="s">
        <v>144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67" t="s">
        <v>73</v>
      </c>
      <c r="E14" s="365"/>
      <c r="F14" s="366"/>
      <c r="G14" s="138" t="s">
        <v>145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65" t="s">
        <v>72</v>
      </c>
      <c r="E15" s="365"/>
      <c r="F15" s="366"/>
      <c r="G15" s="138" t="s">
        <v>157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65" t="s">
        <v>103</v>
      </c>
      <c r="E16" s="365"/>
      <c r="F16" s="239"/>
      <c r="G16" s="186" t="s">
        <v>146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65" t="s">
        <v>69</v>
      </c>
      <c r="E17" s="365"/>
      <c r="F17" s="366"/>
      <c r="G17" s="141">
        <v>20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63" t="s">
        <v>70</v>
      </c>
      <c r="E18" s="363"/>
      <c r="F18" s="364"/>
      <c r="G18" s="142" t="s">
        <v>48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63" t="s">
        <v>131</v>
      </c>
      <c r="E19" s="363"/>
      <c r="F19" s="364"/>
      <c r="G19" s="187">
        <v>2021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2" thickBot="1">
      <c r="B20" s="209"/>
      <c r="C20" s="242"/>
      <c r="D20" s="243"/>
      <c r="E20" s="243"/>
      <c r="F20" s="243"/>
      <c r="G20" s="355" t="s">
        <v>34</v>
      </c>
      <c r="H20" s="355"/>
      <c r="I20" s="355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150</v>
      </c>
      <c r="H21" s="144"/>
      <c r="I21" s="145"/>
      <c r="J21" s="327"/>
      <c r="K21" s="327" t="s">
        <v>148</v>
      </c>
      <c r="L21" s="328" t="s">
        <v>149</v>
      </c>
      <c r="O21" s="210"/>
    </row>
    <row r="22" spans="2:15" ht="15" thickBot="1">
      <c r="B22" s="209"/>
      <c r="C22" s="242"/>
      <c r="D22" s="244"/>
      <c r="E22" s="244"/>
      <c r="F22" s="244"/>
      <c r="G22" s="143"/>
      <c r="H22" s="144"/>
      <c r="I22" s="145"/>
      <c r="J22" s="146"/>
      <c r="K22" s="146"/>
      <c r="L22" s="146"/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4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4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185"/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9"/>
      <c r="L31" s="299"/>
      <c r="M31" s="121"/>
      <c r="N31" s="121"/>
      <c r="O31" s="210"/>
    </row>
    <row r="32" spans="2:15" ht="13.8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1" t="s">
        <v>123</v>
      </c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133</v>
      </c>
      <c r="D39" s="381" t="s">
        <v>134</v>
      </c>
      <c r="E39" s="381"/>
      <c r="F39" s="381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71" t="s">
        <v>77</v>
      </c>
      <c r="E40" s="371"/>
      <c r="F40" s="372"/>
      <c r="G40" s="317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71" t="s">
        <v>78</v>
      </c>
      <c r="E41" s="371"/>
      <c r="F41" s="372"/>
      <c r="G41" s="318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75" t="s">
        <v>152</v>
      </c>
      <c r="E43" s="376"/>
      <c r="F43" s="376"/>
      <c r="G43" s="376"/>
      <c r="H43" s="376"/>
      <c r="I43" s="377"/>
      <c r="J43" s="121"/>
      <c r="K43" s="121"/>
      <c r="L43" s="121"/>
      <c r="M43" s="121"/>
      <c r="N43" s="121"/>
      <c r="O43" s="210"/>
    </row>
    <row r="44" spans="2:15" ht="13.8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78" t="s">
        <v>99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188"/>
      <c r="O48" s="210"/>
    </row>
    <row r="49" spans="2:22" ht="15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6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4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4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4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2" t="s">
        <v>20</v>
      </c>
      <c r="F57" s="362"/>
      <c r="G57" s="260">
        <v>2021</v>
      </c>
      <c r="H57" s="261">
        <f>G57+1</f>
        <v>2022</v>
      </c>
      <c r="I57" s="261">
        <f>H57+1</f>
        <v>2023</v>
      </c>
      <c r="J57" s="261">
        <f>I57+1</f>
        <v>2024</v>
      </c>
      <c r="K57" s="261">
        <f>J57+1</f>
        <v>2025</v>
      </c>
      <c r="L57" s="261">
        <f>K57+1</f>
        <v>2026</v>
      </c>
      <c r="M57" s="262" t="s">
        <v>41</v>
      </c>
      <c r="N57" s="262" t="str">
        <f>CONCATENATE("Sum of Revenues Prior to ",G$19)</f>
        <v>Sum of Revenues Prior to 2021</v>
      </c>
      <c r="O57" s="210"/>
    </row>
    <row r="58" spans="2:15" ht="15" thickBot="1">
      <c r="B58" s="209"/>
      <c r="C58" s="157"/>
      <c r="D58" s="158" t="s">
        <v>50</v>
      </c>
      <c r="E58" s="373"/>
      <c r="F58" s="374"/>
      <c r="G58" s="151"/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.8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.8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6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79" t="s">
        <v>84</v>
      </c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52"/>
      <c r="D69" s="352"/>
      <c r="E69" s="352"/>
      <c r="F69" s="352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71" t="s">
        <v>85</v>
      </c>
      <c r="F71" s="371"/>
      <c r="G71" s="371"/>
      <c r="H71" s="371"/>
      <c r="I71" s="371"/>
      <c r="J71" s="371"/>
      <c r="K71" s="371"/>
      <c r="L71" s="371"/>
      <c r="M71" s="371"/>
      <c r="N71" s="180"/>
      <c r="O71" s="210"/>
    </row>
    <row r="72" spans="2:15" ht="13.5" customHeight="1">
      <c r="B72" s="209"/>
      <c r="C72" s="267" t="s">
        <v>25</v>
      </c>
      <c r="D72" s="268"/>
      <c r="E72" s="356" t="s">
        <v>86</v>
      </c>
      <c r="F72" s="356"/>
      <c r="G72" s="356"/>
      <c r="H72" s="356"/>
      <c r="I72" s="356"/>
      <c r="J72" s="356"/>
      <c r="K72" s="356"/>
      <c r="L72" s="356"/>
      <c r="M72" s="356"/>
      <c r="N72" s="181"/>
      <c r="O72" s="210"/>
    </row>
    <row r="73" spans="2:15" ht="14.4">
      <c r="B73" s="209"/>
      <c r="C73" s="267" t="s">
        <v>53</v>
      </c>
      <c r="D73" s="268"/>
      <c r="E73" s="356" t="s">
        <v>87</v>
      </c>
      <c r="F73" s="336"/>
      <c r="G73" s="336"/>
      <c r="H73" s="336"/>
      <c r="I73" s="336"/>
      <c r="J73" s="336"/>
      <c r="K73" s="336"/>
      <c r="L73" s="336"/>
      <c r="M73" s="336"/>
      <c r="N73" s="179"/>
      <c r="O73" s="210"/>
    </row>
    <row r="74" spans="2:15" ht="14.4">
      <c r="B74" s="209"/>
      <c r="C74" s="369" t="s">
        <v>55</v>
      </c>
      <c r="D74" s="369"/>
      <c r="E74" s="356" t="s">
        <v>88</v>
      </c>
      <c r="F74" s="336"/>
      <c r="G74" s="336"/>
      <c r="H74" s="336"/>
      <c r="I74" s="336"/>
      <c r="J74" s="336"/>
      <c r="K74" s="336"/>
      <c r="L74" s="336"/>
      <c r="M74" s="336"/>
      <c r="N74" s="179"/>
      <c r="O74" s="210"/>
    </row>
    <row r="75" spans="2:15" ht="14.25" customHeight="1">
      <c r="B75" s="209"/>
      <c r="C75" s="368" t="s">
        <v>56</v>
      </c>
      <c r="D75" s="368"/>
      <c r="E75" s="356" t="s">
        <v>89</v>
      </c>
      <c r="F75" s="356"/>
      <c r="G75" s="356"/>
      <c r="H75" s="356"/>
      <c r="I75" s="356"/>
      <c r="J75" s="356"/>
      <c r="K75" s="356"/>
      <c r="L75" s="356"/>
      <c r="M75" s="356"/>
      <c r="N75" s="181"/>
      <c r="O75" s="210"/>
    </row>
    <row r="76" spans="2:15" ht="14.4">
      <c r="B76" s="209"/>
      <c r="C76" s="369" t="s">
        <v>57</v>
      </c>
      <c r="D76" s="369"/>
      <c r="E76" s="356"/>
      <c r="F76" s="336"/>
      <c r="G76" s="336"/>
      <c r="H76" s="336"/>
      <c r="I76" s="336"/>
      <c r="J76" s="336"/>
      <c r="K76" s="336"/>
      <c r="L76" s="336"/>
      <c r="M76" s="336"/>
      <c r="N76" s="179"/>
      <c r="O76" s="210"/>
    </row>
    <row r="77" spans="2:15" ht="15" customHeight="1">
      <c r="B77" s="209"/>
      <c r="C77" s="370" t="s">
        <v>26</v>
      </c>
      <c r="D77" s="370"/>
      <c r="E77" s="356" t="s">
        <v>90</v>
      </c>
      <c r="F77" s="336"/>
      <c r="G77" s="336"/>
      <c r="H77" s="336"/>
      <c r="I77" s="336"/>
      <c r="J77" s="336"/>
      <c r="K77" s="336"/>
      <c r="L77" s="336"/>
      <c r="M77" s="336"/>
      <c r="N77" s="179"/>
      <c r="O77" s="210"/>
    </row>
    <row r="78" spans="2:15" ht="14.4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4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4" thickBot="1">
      <c r="B80" s="209"/>
      <c r="C80" s="242" t="s">
        <v>18</v>
      </c>
      <c r="D80" s="121"/>
      <c r="E80" s="156"/>
      <c r="F80" s="121"/>
      <c r="G80" s="242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0"/>
    </row>
    <row r="81" spans="2:15" ht="42.6" thickBot="1">
      <c r="B81" s="209"/>
      <c r="C81" s="342" t="s">
        <v>40</v>
      </c>
      <c r="D81" s="342"/>
      <c r="E81" s="343" t="s">
        <v>22</v>
      </c>
      <c r="F81" s="343"/>
      <c r="G81" s="260">
        <f>$G$57</f>
        <v>2021</v>
      </c>
      <c r="H81" s="261">
        <f>G81+1</f>
        <v>2022</v>
      </c>
      <c r="I81" s="261">
        <f>H81+1</f>
        <v>2023</v>
      </c>
      <c r="J81" s="261">
        <f>I81+1</f>
        <v>2024</v>
      </c>
      <c r="K81" s="261">
        <f>J81+1</f>
        <v>2025</v>
      </c>
      <c r="L81" s="261">
        <f>K81+1</f>
        <v>2026</v>
      </c>
      <c r="M81" s="262" t="s">
        <v>41</v>
      </c>
      <c r="N81" s="262" t="str">
        <f>CONCATENATE("Sum of Expenditures Prior to ",G$19)</f>
        <v>Sum of Expenditures Prior to 2021</v>
      </c>
      <c r="O81" s="210"/>
    </row>
    <row r="82" spans="2:15" ht="15" thickBot="1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53" t="s">
        <v>55</v>
      </c>
      <c r="D85" s="354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57" t="s">
        <v>56</v>
      </c>
      <c r="D86" s="358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53" t="s">
        <v>57</v>
      </c>
      <c r="D87" s="354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59" t="s">
        <v>26</v>
      </c>
      <c r="D88" s="360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3.8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4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4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2.6" thickBot="1">
      <c r="B92" s="209"/>
      <c r="C92" s="342" t="s">
        <v>40</v>
      </c>
      <c r="D92" s="342"/>
      <c r="E92" s="343" t="s">
        <v>22</v>
      </c>
      <c r="F92" s="343"/>
      <c r="G92" s="260">
        <f>$G$57</f>
        <v>2021</v>
      </c>
      <c r="H92" s="261">
        <f>G92+1</f>
        <v>2022</v>
      </c>
      <c r="I92" s="261">
        <f>H92+1</f>
        <v>2023</v>
      </c>
      <c r="J92" s="261">
        <f>I92+1</f>
        <v>2024</v>
      </c>
      <c r="K92" s="261">
        <f>J92+1</f>
        <v>2025</v>
      </c>
      <c r="L92" s="261">
        <f>K92+1</f>
        <v>2026</v>
      </c>
      <c r="M92" s="262" t="s">
        <v>41</v>
      </c>
      <c r="N92" s="262" t="str">
        <f>CONCATENATE("Sum of Expenditures Prior to ",G$19)</f>
        <v>Sum of Expenditures Prior to 2021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53" t="s">
        <v>55</v>
      </c>
      <c r="D96" s="354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57" t="s">
        <v>56</v>
      </c>
      <c r="D97" s="358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53" t="s">
        <v>57</v>
      </c>
      <c r="D98" s="354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59" t="s">
        <v>26</v>
      </c>
      <c r="D99" s="360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3.8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4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4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2.6" hidden="1" thickBot="1">
      <c r="B103" s="209"/>
      <c r="C103" s="342" t="s">
        <v>40</v>
      </c>
      <c r="D103" s="342"/>
      <c r="E103" s="343" t="s">
        <v>22</v>
      </c>
      <c r="F103" s="343"/>
      <c r="G103" s="260">
        <f>$G$57</f>
        <v>2021</v>
      </c>
      <c r="H103" s="261">
        <f>G103+1</f>
        <v>2022</v>
      </c>
      <c r="I103" s="261">
        <f>H103+1</f>
        <v>2023</v>
      </c>
      <c r="J103" s="261">
        <f>I103+1</f>
        <v>2024</v>
      </c>
      <c r="K103" s="261"/>
      <c r="L103" s="261"/>
      <c r="M103" s="262" t="s">
        <v>41</v>
      </c>
      <c r="N103" s="262" t="str">
        <f>CONCATENATE("Sum of Expenditures Prior to ",G$19)</f>
        <v>Sum of Expenditures Prior to 2021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53" t="s">
        <v>55</v>
      </c>
      <c r="D107" s="35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57" t="s">
        <v>56</v>
      </c>
      <c r="D108" s="358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53" t="s">
        <v>57</v>
      </c>
      <c r="D109" s="35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59" t="s">
        <v>26</v>
      </c>
      <c r="D110" s="360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3.8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8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4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6" hidden="1" thickBot="1">
      <c r="B114" s="209"/>
      <c r="C114" s="342" t="s">
        <v>40</v>
      </c>
      <c r="D114" s="342"/>
      <c r="E114" s="343" t="s">
        <v>22</v>
      </c>
      <c r="F114" s="343"/>
      <c r="G114" s="279">
        <f>$G$57</f>
        <v>2021</v>
      </c>
      <c r="H114" s="280">
        <f>G114+1</f>
        <v>2022</v>
      </c>
      <c r="I114" s="280">
        <f>H114+1</f>
        <v>2023</v>
      </c>
      <c r="J114" s="280">
        <f>I114+1</f>
        <v>2024</v>
      </c>
      <c r="K114" s="280"/>
      <c r="L114" s="280"/>
      <c r="M114" s="281" t="s">
        <v>41</v>
      </c>
      <c r="N114" s="262" t="str">
        <f>CONCATENATE("Sum of Expenditures Prior to ",G$19)</f>
        <v>Sum of Expenditures Prior to 2021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44" t="s">
        <v>55</v>
      </c>
      <c r="D118" s="345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46" t="s">
        <v>56</v>
      </c>
      <c r="D119" s="34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44" t="s">
        <v>57</v>
      </c>
      <c r="D120" s="345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4.4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8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4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6" hidden="1" thickBot="1">
      <c r="B125" s="209"/>
      <c r="C125" s="342" t="s">
        <v>40</v>
      </c>
      <c r="D125" s="342"/>
      <c r="E125" s="343" t="s">
        <v>22</v>
      </c>
      <c r="F125" s="343"/>
      <c r="G125" s="279">
        <f>$G$57</f>
        <v>2021</v>
      </c>
      <c r="H125" s="280">
        <f>G125+1</f>
        <v>2022</v>
      </c>
      <c r="I125" s="280">
        <f>H125+1</f>
        <v>2023</v>
      </c>
      <c r="J125" s="280">
        <f>I125+1</f>
        <v>2024</v>
      </c>
      <c r="K125" s="280"/>
      <c r="L125" s="280"/>
      <c r="M125" s="281" t="s">
        <v>41</v>
      </c>
      <c r="N125" s="262" t="str">
        <f>CONCATENATE("Sum of Expenditures Prior to ",G$19)</f>
        <v>Sum of Expenditures Prior to 2021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44" t="s">
        <v>55</v>
      </c>
      <c r="D129" s="345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46" t="s">
        <v>56</v>
      </c>
      <c r="D130" s="34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44" t="s">
        <v>57</v>
      </c>
      <c r="D131" s="345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4.4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8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4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6" hidden="1" thickBot="1">
      <c r="B136" s="209"/>
      <c r="C136" s="342" t="s">
        <v>40</v>
      </c>
      <c r="D136" s="342"/>
      <c r="E136" s="343" t="s">
        <v>22</v>
      </c>
      <c r="F136" s="343"/>
      <c r="G136" s="279">
        <f>$G$57</f>
        <v>2021</v>
      </c>
      <c r="H136" s="280">
        <f>G136+1</f>
        <v>2022</v>
      </c>
      <c r="I136" s="280">
        <f>H136+1</f>
        <v>2023</v>
      </c>
      <c r="J136" s="280">
        <f>I136+1</f>
        <v>2024</v>
      </c>
      <c r="K136" s="280"/>
      <c r="L136" s="280"/>
      <c r="M136" s="281" t="s">
        <v>41</v>
      </c>
      <c r="N136" s="262" t="str">
        <f>CONCATENATE("Sum of Expenditures Prior to ",G$19)</f>
        <v>Sum of Expenditures Prior to 2021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44" t="s">
        <v>55</v>
      </c>
      <c r="D140" s="345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46" t="s">
        <v>56</v>
      </c>
      <c r="D141" s="34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44" t="s">
        <v>57</v>
      </c>
      <c r="D142" s="345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5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36" t="s">
        <v>100</v>
      </c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179"/>
      <c r="O148" s="223"/>
      <c r="P148" s="224"/>
      <c r="Q148" s="224"/>
    </row>
    <row r="149" spans="2:17" ht="12.75" customHeight="1">
      <c r="B149" s="209"/>
      <c r="C149" s="336" t="s">
        <v>129</v>
      </c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179"/>
      <c r="O149" s="223"/>
      <c r="P149" s="224"/>
      <c r="Q149" s="224"/>
    </row>
    <row r="150" spans="2:15" ht="14.4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4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4" thickBot="1">
      <c r="B152" s="209"/>
      <c r="C152" s="242" t="s">
        <v>122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128</v>
      </c>
      <c r="K154" s="287"/>
      <c r="L154" s="287"/>
      <c r="M154" s="121"/>
      <c r="N154" s="121"/>
      <c r="O154" s="210"/>
    </row>
    <row r="155" spans="2:15" ht="14.4">
      <c r="B155" s="209"/>
      <c r="C155" s="350" t="s">
        <v>18</v>
      </c>
      <c r="D155" s="350" t="s">
        <v>39</v>
      </c>
      <c r="E155" s="340" t="s">
        <v>23</v>
      </c>
      <c r="F155" s="340"/>
      <c r="G155" s="282">
        <f>G81</f>
        <v>2021</v>
      </c>
      <c r="H155" s="283" t="str">
        <f>IF(OR(G19=2013,G19=2015,G19=2017,G19=2019),G19+1,"NA")</f>
        <v>NA</v>
      </c>
      <c r="I155" s="283"/>
      <c r="J155" s="287" t="s">
        <v>126</v>
      </c>
      <c r="K155" s="287"/>
      <c r="L155" s="287"/>
      <c r="M155" s="121"/>
      <c r="N155" s="121"/>
      <c r="O155" s="210"/>
    </row>
    <row r="156" spans="2:15" ht="29.4" thickBot="1">
      <c r="B156" s="209"/>
      <c r="C156" s="343"/>
      <c r="D156" s="343"/>
      <c r="E156" s="341"/>
      <c r="F156" s="341"/>
      <c r="G156" s="284" t="s">
        <v>24</v>
      </c>
      <c r="H156" s="284" t="str">
        <f>IF(H155="NA"," ","Allocation Change")</f>
        <v xml:space="preserve"> </v>
      </c>
      <c r="I156" s="284"/>
      <c r="J156" s="288" t="s">
        <v>127</v>
      </c>
      <c r="K156" s="288"/>
      <c r="L156" s="288"/>
      <c r="M156" s="121"/>
      <c r="N156" s="121"/>
      <c r="O156" s="210"/>
    </row>
    <row r="157" spans="2:15" ht="14.4" thickBot="1">
      <c r="B157" s="209"/>
      <c r="C157" s="156"/>
      <c r="D157" s="160" t="s">
        <v>50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4.4" thickBot="1">
      <c r="B158" s="209"/>
      <c r="C158" s="156"/>
      <c r="D158" s="160" t="s">
        <v>50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4.4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4.4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4.4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4.4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.8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30" t="s">
        <v>153</v>
      </c>
      <c r="G171" s="331"/>
      <c r="H171" s="331"/>
      <c r="I171" s="331"/>
      <c r="J171" s="331"/>
      <c r="K171" s="331"/>
      <c r="L171" s="331"/>
      <c r="M171" s="331"/>
      <c r="N171" s="332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36" t="s">
        <v>142</v>
      </c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179"/>
      <c r="O173" s="223"/>
    </row>
    <row r="174" spans="2:15" ht="34.5" customHeight="1" thickBot="1">
      <c r="B174" s="209"/>
      <c r="C174" s="333" t="s">
        <v>159</v>
      </c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5"/>
      <c r="O174" s="223"/>
    </row>
    <row r="175" spans="2:15" ht="34.5" customHeight="1" thickBot="1">
      <c r="B175" s="209"/>
      <c r="C175" s="337" t="s">
        <v>154</v>
      </c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9"/>
      <c r="O175" s="223"/>
    </row>
    <row r="176" spans="2:15" ht="34.5" customHeight="1" thickBot="1">
      <c r="B176" s="209"/>
      <c r="C176" s="337" t="s">
        <v>155</v>
      </c>
      <c r="D176" s="338"/>
      <c r="E176" s="338"/>
      <c r="F176" s="338"/>
      <c r="G176" s="338"/>
      <c r="H176" s="338"/>
      <c r="I176" s="338"/>
      <c r="J176" s="338"/>
      <c r="K176" s="338"/>
      <c r="L176" s="338"/>
      <c r="M176" s="338"/>
      <c r="N176" s="339"/>
      <c r="O176" s="223"/>
    </row>
    <row r="177" spans="2:15" ht="34.5" customHeight="1" thickBot="1">
      <c r="B177" s="209"/>
      <c r="C177" s="337" t="s">
        <v>158</v>
      </c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9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36" t="s">
        <v>143</v>
      </c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116"/>
      <c r="O179" s="210"/>
    </row>
    <row r="180" spans="2:15" ht="14.4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.8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20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29"/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329"/>
      <c r="P202" s="329"/>
      <c r="Q202" s="329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>
        <f>G29</f>
        <v>0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43">
      <selection activeCell="B121" sqref="B121:S12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25" t="s">
        <v>49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2" t="s">
        <v>31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1"/>
    </row>
    <row r="4" spans="1:20" ht="3" customHeight="1" thickBot="1" thickTop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1"/>
    </row>
    <row r="5" spans="1:19" ht="14.4">
      <c r="A5" s="446" t="s">
        <v>7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</row>
    <row r="6" spans="1:20" ht="14.4">
      <c r="A6" s="442" t="s">
        <v>0</v>
      </c>
      <c r="B6" s="443"/>
      <c r="C6" s="441" t="str">
        <f>IF('2a.  Simple Form Data Entry'!G11="","   ",'2a.  Simple Form Data Entry'!G11)</f>
        <v>Skyway King County Sublease</v>
      </c>
      <c r="D6" s="441"/>
      <c r="E6" s="441"/>
      <c r="F6" s="441"/>
      <c r="G6" s="441"/>
      <c r="H6" s="441"/>
      <c r="I6" s="441"/>
      <c r="J6" s="441"/>
      <c r="L6" s="292" t="s">
        <v>16</v>
      </c>
      <c r="M6" s="292"/>
      <c r="O6" s="72"/>
      <c r="Q6" s="72"/>
      <c r="R6" s="312">
        <f>IF('2a.  Simple Form Data Entry'!G17="","   ",'2a.  Simple Form Data Entry'!G17)</f>
        <v>20</v>
      </c>
      <c r="S6" s="71" t="s">
        <v>17</v>
      </c>
      <c r="T6" s="11"/>
    </row>
    <row r="7" spans="1:20" ht="13.5" customHeight="1">
      <c r="A7" s="447" t="s">
        <v>140</v>
      </c>
      <c r="B7" s="438"/>
      <c r="C7" s="448" t="str">
        <f>IF('2a.  Simple Form Data Entry'!G12="","   ",'2a.  Simple Form Data Entry'!G12)</f>
        <v>DES / Facilities Management</v>
      </c>
      <c r="D7" s="448"/>
      <c r="E7" s="448"/>
      <c r="F7" s="448"/>
      <c r="G7" s="448"/>
      <c r="H7" s="448"/>
      <c r="I7" s="448"/>
      <c r="J7" s="448"/>
      <c r="L7" s="102" t="s">
        <v>27</v>
      </c>
      <c r="M7" s="102"/>
      <c r="P7" s="73"/>
      <c r="Q7" s="73"/>
      <c r="R7" s="313" t="str">
        <f>'2a.  Simple Form Data Entry'!G18</f>
        <v>NA</v>
      </c>
      <c r="S7" s="54"/>
      <c r="T7" s="11"/>
    </row>
    <row r="8" spans="1:24" ht="13.5" customHeight="1">
      <c r="A8" s="439" t="s">
        <v>2</v>
      </c>
      <c r="B8" s="440"/>
      <c r="C8" s="291" t="str">
        <f>IF('2a.  Simple Form Data Entry'!G15="","   ",'2a.  Simple Form Data Entry'!G15)</f>
        <v>Carolyn Mock / Julie Ockerman</v>
      </c>
      <c r="E8" s="291"/>
      <c r="F8" s="440" t="s">
        <v>8</v>
      </c>
      <c r="G8" s="440"/>
      <c r="H8" s="322" t="str">
        <f>IF('2a.  Simple Form Data Entry'!G15=""," ",'2a.  Simple Form Data Entry'!G16)</f>
        <v>2/21/22</v>
      </c>
      <c r="I8" s="291"/>
      <c r="J8" s="291"/>
      <c r="L8" s="438" t="s">
        <v>10</v>
      </c>
      <c r="M8" s="438"/>
      <c r="N8" s="438"/>
      <c r="O8" s="438"/>
      <c r="P8" s="74"/>
      <c r="Q8" s="74"/>
      <c r="R8" s="291" t="str">
        <f>IF('2a.  Simple Form Data Entry'!G13="","   ",'2a.  Simple Form Data Entry'!G13)</f>
        <v>New Lease</v>
      </c>
      <c r="S8" s="321"/>
      <c r="T8" s="291"/>
      <c r="U8" s="291"/>
      <c r="V8" s="291"/>
      <c r="W8" s="291"/>
      <c r="X8" s="291"/>
    </row>
    <row r="9" spans="1:24" ht="13.5" customHeight="1">
      <c r="A9" s="439" t="s">
        <v>3</v>
      </c>
      <c r="B9" s="440"/>
      <c r="C9" s="293"/>
      <c r="D9" s="291"/>
      <c r="E9" s="291"/>
      <c r="F9" s="440" t="s">
        <v>13</v>
      </c>
      <c r="G9" s="440"/>
      <c r="H9" s="291"/>
      <c r="I9" s="291"/>
      <c r="J9" s="291"/>
      <c r="L9" s="438" t="s">
        <v>9</v>
      </c>
      <c r="M9" s="438"/>
      <c r="N9" s="438"/>
      <c r="O9" s="438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139</v>
      </c>
      <c r="B10" s="324"/>
      <c r="C10" s="432" t="str">
        <f>IF('2a.  Simple Form Data Entry'!G10=""," ",'2a.  Simple Form Data Entry'!G10)</f>
        <v>PSERN Operator Skyway Sublease to King County at 6805 S 124th St, Seattle WA</v>
      </c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3"/>
      <c r="T10" s="11"/>
    </row>
    <row r="11" spans="1:20" ht="13.8" thickBot="1">
      <c r="A11" s="325"/>
      <c r="B11" s="326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2" t="s">
        <v>14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7" t="s">
        <v>32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1" t="s">
        <v>135</v>
      </c>
      <c r="B17" s="431"/>
      <c r="C17" s="431"/>
      <c r="D17" s="431"/>
      <c r="E17" s="428" t="str">
        <f>IF('2a.  Simple Form Data Entry'!G39="N","NA",'2a.  Simple Form Data Entry'!G40)</f>
        <v>NA</v>
      </c>
      <c r="F17" s="429"/>
      <c r="G17" s="430"/>
      <c r="H17" s="390" t="s">
        <v>141</v>
      </c>
      <c r="I17" s="391"/>
      <c r="J17" s="391"/>
      <c r="K17" s="391"/>
      <c r="L17" s="391"/>
      <c r="M17" s="391"/>
      <c r="N17" s="303"/>
      <c r="O17" s="383" t="str">
        <f>IF('2a.  Simple Form Data Entry'!G39="N","NA",'2a.  Simple Form Data Entry'!G41)</f>
        <v>NA</v>
      </c>
      <c r="P17" s="384"/>
      <c r="Q17" s="384"/>
      <c r="R17" s="384"/>
      <c r="S17" s="385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7" t="s">
        <v>33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>
      <c r="A21" s="37" t="s">
        <v>124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6.8" thickBot="1">
      <c r="A23" s="10" t="s">
        <v>136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116</v>
      </c>
      <c r="T24" s="11"/>
    </row>
    <row r="25" spans="1:20" ht="14.4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4.4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4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4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4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4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137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116</v>
      </c>
      <c r="T34" s="12"/>
    </row>
    <row r="35" spans="1:20" ht="14.4">
      <c r="A35" s="396" t="str">
        <f>IF('2a.  Simple Form Data Entry'!E80="","   ",'2a.  Simple Form Data Entry'!E80)</f>
        <v xml:space="preserve">   </v>
      </c>
      <c r="B35" s="397"/>
      <c r="C35" s="39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86" t="s">
        <v>55</v>
      </c>
      <c r="C39" s="387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8" t="s">
        <v>56</v>
      </c>
      <c r="C40" s="389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86" t="s">
        <v>57</v>
      </c>
      <c r="C41" s="387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2" t="s">
        <v>26</v>
      </c>
      <c r="C42" s="403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4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4.4">
      <c r="A45" s="399" t="str">
        <f>IF('2a.  Simple Form Data Entry'!E91="","   ",'2a.  Simple Form Data Entry'!E91)</f>
        <v xml:space="preserve">   </v>
      </c>
      <c r="B45" s="400"/>
      <c r="C45" s="401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86" t="s">
        <v>55</v>
      </c>
      <c r="C49" s="387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8" t="s">
        <v>56</v>
      </c>
      <c r="C50" s="389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86" t="s">
        <v>57</v>
      </c>
      <c r="C51" s="387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2" t="s">
        <v>26</v>
      </c>
      <c r="C52" s="403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4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 hidden="1">
      <c r="A55" s="399" t="str">
        <f>IF('2a.  Simple Form Data Entry'!E102="","   ",'2a.  Simple Form Data Entry'!E102)</f>
        <v xml:space="preserve">   </v>
      </c>
      <c r="B55" s="400"/>
      <c r="C55" s="401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86" t="s">
        <v>55</v>
      </c>
      <c r="C59" s="387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8" t="s">
        <v>56</v>
      </c>
      <c r="C60" s="389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86" t="s">
        <v>57</v>
      </c>
      <c r="C61" s="387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2" t="s">
        <v>26</v>
      </c>
      <c r="C62" s="403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4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 hidden="1">
      <c r="A65" s="399" t="str">
        <f>IF('2a.  Simple Form Data Entry'!E113="","   ",'2a.  Simple Form Data Entry'!E113)</f>
        <v xml:space="preserve">   </v>
      </c>
      <c r="B65" s="400"/>
      <c r="C65" s="401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86" t="s">
        <v>55</v>
      </c>
      <c r="C69" s="387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8" t="s">
        <v>56</v>
      </c>
      <c r="C70" s="389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86" t="s">
        <v>57</v>
      </c>
      <c r="C71" s="387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2" t="s">
        <v>26</v>
      </c>
      <c r="C72" s="403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4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 hidden="1">
      <c r="A75" s="399" t="str">
        <f>IF('2a.  Simple Form Data Entry'!E124="","   ",'2a.  Simple Form Data Entry'!E124)</f>
        <v xml:space="preserve">   </v>
      </c>
      <c r="B75" s="400"/>
      <c r="C75" s="401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4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4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4" hidden="1">
      <c r="A79" s="19"/>
      <c r="B79" s="386" t="s">
        <v>55</v>
      </c>
      <c r="C79" s="387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4" hidden="1">
      <c r="A80" s="19"/>
      <c r="B80" s="388" t="s">
        <v>56</v>
      </c>
      <c r="C80" s="389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4" hidden="1">
      <c r="A81" s="19"/>
      <c r="B81" s="386" t="s">
        <v>57</v>
      </c>
      <c r="C81" s="387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4" hidden="1">
      <c r="A82" s="19"/>
      <c r="B82" s="402" t="s">
        <v>26</v>
      </c>
      <c r="C82" s="403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4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 hidden="1">
      <c r="A85" s="399" t="str">
        <f>IF('2a.  Simple Form Data Entry'!E135="","   ",'2a.  Simple Form Data Entry'!E135)</f>
        <v xml:space="preserve">   </v>
      </c>
      <c r="B85" s="400"/>
      <c r="C85" s="401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4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4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4" hidden="1">
      <c r="A89" s="19"/>
      <c r="B89" s="386" t="s">
        <v>55</v>
      </c>
      <c r="C89" s="387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4" hidden="1">
      <c r="A90" s="19"/>
      <c r="B90" s="388" t="s">
        <v>56</v>
      </c>
      <c r="C90" s="389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4" hidden="1">
      <c r="A91" s="19"/>
      <c r="B91" s="386" t="s">
        <v>57</v>
      </c>
      <c r="C91" s="387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4" hidden="1">
      <c r="A92" s="19"/>
      <c r="B92" s="402" t="s">
        <v>26</v>
      </c>
      <c r="C92" s="403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6" t="s">
        <v>15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2">
      <c r="A99" s="37" t="s">
        <v>125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49" t="s">
        <v>18</v>
      </c>
      <c r="B101" s="450"/>
      <c r="C101" s="451"/>
      <c r="D101" s="411" t="s">
        <v>19</v>
      </c>
      <c r="E101" s="411" t="s">
        <v>5</v>
      </c>
      <c r="F101" s="404" t="s">
        <v>104</v>
      </c>
      <c r="G101" s="411" t="s">
        <v>11</v>
      </c>
      <c r="H101" s="422" t="s">
        <v>23</v>
      </c>
      <c r="I101" s="308"/>
      <c r="J101" s="189">
        <f>'2a.  Simple Form Data Entry'!G19</f>
        <v>2021</v>
      </c>
      <c r="K101" s="285" t="str">
        <f>'2a.  Simple Form Data Entry'!H155</f>
        <v>NA</v>
      </c>
      <c r="L101" s="406" t="str">
        <f>CONCATENATE(L24," Appropriation Change")</f>
        <v>2021 / 2022 Appropriation Change</v>
      </c>
      <c r="P101" s="42"/>
      <c r="Q101" s="307"/>
      <c r="R101" s="415" t="s">
        <v>130</v>
      </c>
      <c r="S101" s="416"/>
      <c r="T101" s="42"/>
    </row>
    <row r="102" spans="1:20" ht="27.75" customHeight="1" thickBot="1">
      <c r="A102" s="452"/>
      <c r="B102" s="453"/>
      <c r="C102" s="454"/>
      <c r="D102" s="412"/>
      <c r="E102" s="412"/>
      <c r="F102" s="405"/>
      <c r="G102" s="412"/>
      <c r="H102" s="423"/>
      <c r="I102" s="309"/>
      <c r="J102" s="190" t="s">
        <v>24</v>
      </c>
      <c r="K102" s="286" t="str">
        <f>'2a.  Simple Form Data Entry'!H156</f>
        <v xml:space="preserve"> </v>
      </c>
      <c r="L102" s="407"/>
      <c r="P102" s="42"/>
      <c r="Q102" s="307"/>
      <c r="R102" s="417"/>
      <c r="S102" s="418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13">
        <f>'2a.  Simple Form Data Entry'!J157</f>
        <v>0</v>
      </c>
      <c r="S103" s="414"/>
      <c r="T103" s="42"/>
    </row>
    <row r="104" spans="1:20" ht="14.4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392">
        <f>'2a.  Simple Form Data Entry'!J158</f>
        <v>0</v>
      </c>
      <c r="S104" s="393"/>
      <c r="T104" s="42"/>
    </row>
    <row r="105" spans="1:20" ht="14.4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392">
        <f>'2a.  Simple Form Data Entry'!J159</f>
        <v>0</v>
      </c>
      <c r="S105" s="393"/>
      <c r="T105" s="42"/>
    </row>
    <row r="106" spans="1:20" ht="14.4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392">
        <f>'2a.  Simple Form Data Entry'!J160</f>
        <v>0</v>
      </c>
      <c r="S106" s="393"/>
      <c r="T106" s="42"/>
    </row>
    <row r="107" spans="1:20" ht="14.4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392">
        <f>'2a.  Simple Form Data Entry'!J161</f>
        <v>0</v>
      </c>
      <c r="S107" s="393"/>
      <c r="T107" s="42"/>
    </row>
    <row r="108" spans="1:20" ht="14.4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392">
        <f>'2a.  Simple Form Data Entry'!J162</f>
        <v>0</v>
      </c>
      <c r="S108" s="393"/>
      <c r="T108" s="42"/>
    </row>
    <row r="109" spans="1:20" ht="15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394">
        <f>SUM(R103:S107)</f>
        <v>0</v>
      </c>
      <c r="S109" s="39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>
      <c r="A111" s="31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132</v>
      </c>
      <c r="B112" s="424" t="str">
        <f>IF('2a.  Simple Form Data Entry'!G39="Y","See note 5 below.",'2a.  Simple Form Data Entry'!D43)</f>
        <v>An NPV analysis was not performed because this is a reciprocal zero-rent sublease with the PSERN Operator</v>
      </c>
      <c r="C112" s="424"/>
      <c r="D112" s="424"/>
      <c r="E112" s="424"/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5"/>
    </row>
    <row r="113" spans="1:20" ht="14.4">
      <c r="A113" s="68" t="s">
        <v>112</v>
      </c>
      <c r="B113" s="419" t="s">
        <v>138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5"/>
    </row>
    <row r="114" spans="1:20" ht="15" customHeight="1">
      <c r="A114" s="69" t="s">
        <v>52</v>
      </c>
      <c r="B114" s="420" t="s">
        <v>115</v>
      </c>
      <c r="C114" s="420"/>
      <c r="D114" s="420"/>
      <c r="E114" s="420"/>
      <c r="F114" s="420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5"/>
    </row>
    <row r="115" spans="1:20" ht="13.8">
      <c r="A115" s="69" t="s">
        <v>113</v>
      </c>
      <c r="B115" s="421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5"/>
    </row>
    <row r="116" spans="1:20" ht="13.5" customHeight="1">
      <c r="A116" s="67" t="s">
        <v>114</v>
      </c>
      <c r="B116" s="410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5"/>
    </row>
    <row r="117" spans="1:20" ht="16.5" customHeight="1">
      <c r="A117" s="67" t="s">
        <v>117</v>
      </c>
      <c r="B117" s="409" t="s">
        <v>111</v>
      </c>
      <c r="C117" s="409"/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5"/>
    </row>
    <row r="118" spans="1:19" ht="14.25" customHeight="1">
      <c r="A118" s="67"/>
      <c r="B118" s="408" t="str">
        <f>'2a.  Simple Form Data Entry'!C174</f>
        <v>-  King County will not pay rent for use of the Skway Communications site in exchange for the PSERN Operator's zero-rent agreement for a portion of King County's Squak Mountain property.</v>
      </c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</row>
    <row r="119" spans="1:19" ht="14.4">
      <c r="A119" s="67"/>
      <c r="B119" s="408" t="str">
        <f>'2a.  Simple Form Data Entry'!C175</f>
        <v>-  King County is responsible for the cost and expense to provide fuel for the PSERN Operator's generator at the Skyway Communications site for the term of the sublease.</v>
      </c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</row>
    <row r="120" spans="1:19" ht="12.75" customHeight="1">
      <c r="A120" s="67"/>
      <c r="B120" s="408" t="str">
        <f>'2a.  Simple Form Data Entry'!C176</f>
        <v>-  The PSERN Operator is responsible for the cost and expense to provide elctricity and back-up generator services to King County.</v>
      </c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</row>
    <row r="121" spans="1:19" ht="15" customHeight="1">
      <c r="A121" s="67"/>
      <c r="B121" s="408" t="str">
        <f>'2a.  Simple Form Data Entry'!C177</f>
        <v>- King County is currently paying rent of $16,743/year that will stop when this lease is effective.</v>
      </c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</row>
    <row r="122" spans="1:20" ht="14.4">
      <c r="A122" s="67"/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5"/>
    </row>
    <row r="123" spans="1:19" ht="14.4">
      <c r="A123" s="67"/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</row>
    <row r="124" spans="1:19" ht="13.8">
      <c r="A124" t="str">
        <f>IF('2a.  Simple Form Data Entry'!C180=""," ","6.")</f>
        <v xml:space="preserve"> </v>
      </c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408"/>
      <c r="P124" s="408"/>
      <c r="Q124" s="408"/>
      <c r="R124" s="408"/>
      <c r="S124" s="408"/>
    </row>
    <row r="125" spans="1:19" ht="13.8">
      <c r="A125" s="69"/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408"/>
      <c r="R125" s="408"/>
      <c r="S125" s="408"/>
    </row>
    <row r="126" spans="1:19" ht="13.8">
      <c r="A126" s="69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  <c r="Q126" s="408"/>
      <c r="R126" s="408"/>
      <c r="S126" s="408"/>
    </row>
    <row r="127" spans="1:6" ht="13.8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YQKKTEHHRR7V-1353-4951</_dlc_DocId>
    <_dlc_DocIdUrl xmlns="cfc4bdfe-72e7-4bcf-8777-527aa6965755">
      <Url>https://kc1-portal38.sharepoint.com/FMD/Legislation2015/_layouts/15/DocIdRedir.aspx?ID=YQKKTEHHRR7V-1353-4951</Url>
      <Description>YQKKTEHHRR7V-1353-4951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7E500B-44D2-49B8-8A5B-5E99BE3B4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1ff4bbbe-e948-4d8f-bbf3-024ce416f147"/>
    <ds:schemaRef ds:uri="http://schemas.microsoft.com/office/2006/metadata/properties"/>
    <ds:schemaRef ds:uri="b516f40b-13c9-483a-b8d0-25e20c0c5f62"/>
    <ds:schemaRef ds:uri="cfc4bdfe-72e7-4bcf-8777-527aa696575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Way, Nicole</cp:lastModifiedBy>
  <cp:lastPrinted>2015-03-19T18:52:03Z</cp:lastPrinted>
  <dcterms:created xsi:type="dcterms:W3CDTF">1999-06-02T23:29:55Z</dcterms:created>
  <dcterms:modified xsi:type="dcterms:W3CDTF">2023-01-11T20:44:55Z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ad1b2993-d372-4873-9bb9-741db9b63be8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