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65464" yWindow="288" windowWidth="22920" windowHeight="9432" firstSheet="2" activeTab="2"/>
  </bookViews>
  <sheets>
    <sheet name="1.  Instructions" sheetId="3" state="hidden" r:id="rId1"/>
    <sheet name="2a.  Simple Form Data Entry" sheetId="2" state="hidden" r:id="rId2"/>
    <sheet name="3a.  Simple Form Fiscal Note" sheetId="1" r:id="rId3"/>
    <sheet name="Lease Detail" sheetId="11" state="hidden" r:id="rId4"/>
    <sheet name="2b.  Complex Form Data Entry" sheetId="9" state="hidden" r:id="rId5"/>
    <sheet name="3b.  Complex Form Fiscal Note" sheetId="10" state="hidden" r:id="rId6"/>
  </sheets>
  <definedNames>
    <definedName name="_xlnm.Print_Area" localSheetId="2">'3a.  Simple Form Fiscal Note'!$A$1:$S$123</definedName>
    <definedName name="_xlnm.Print_Area" localSheetId="5">'3b.  Complex Form Fiscal Note'!$A$1:$S$133</definedName>
  </definedNames>
  <calcPr calcId="152511"/>
</workbook>
</file>

<file path=xl/sharedStrings.xml><?xml version="1.0" encoding="utf-8"?>
<sst xmlns="http://schemas.openxmlformats.org/spreadsheetml/2006/main" count="731" uniqueCount="220">
  <si>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</si>
  <si>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</si>
  <si>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</si>
  <si>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</si>
  <si>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</si>
  <si>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</si>
  <si>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</si>
  <si>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</si>
  <si>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</si>
  <si>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</si>
  <si>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</si>
  <si>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</si>
  <si>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</si>
  <si>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</si>
  <si>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</si>
  <si>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</si>
  <si>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</si>
  <si>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</si>
  <si>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</si>
  <si>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</si>
  <si>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</si>
  <si>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</si>
  <si>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</si>
  <si>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</si>
  <si>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</si>
  <si>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</si>
  <si>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</si>
  <si>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</si>
  <si>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</si>
  <si>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</si>
  <si>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</si>
  <si>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</si>
  <si>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</si>
  <si>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</si>
  <si>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</si>
  <si>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</si>
  <si>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</si>
  <si>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</si>
  <si>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</si>
  <si>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</si>
  <si>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</si>
  <si>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</si>
  <si>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</si>
  <si>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</si>
  <si>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</si>
  <si>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</si>
  <si>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</si>
  <si>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</si>
  <si>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</si>
  <si>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</si>
  <si>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</si>
  <si>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</si>
  <si>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</si>
  <si>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</si>
  <si>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</si>
  <si>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</si>
  <si>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</si>
  <si>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</si>
  <si>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</si>
  <si>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</si>
  <si>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</si>
  <si>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</si>
  <si>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</si>
  <si>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</si>
  <si>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</si>
  <si>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</si>
  <si>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</si>
  <si>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</si>
  <si>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</si>
  <si>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</si>
  <si>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</si>
  <si>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</si>
  <si>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</si>
  <si>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</si>
  <si>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</si>
  <si>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</si>
  <si>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</si>
  <si>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</si>
  <si>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</si>
  <si>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</si>
  <si>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</si>
  <si>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</si>
  <si>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</si>
  <si>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</si>
  <si>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</si>
  <si>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</si>
  <si>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</si>
  <si>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</si>
  <si>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</si>
  <si>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</si>
  <si>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</si>
  <si>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</si>
  <si>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</si>
  <si>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</si>
  <si>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</si>
  <si>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</si>
  <si>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</si>
  <si>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</si>
  <si>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</si>
  <si>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</si>
  <si>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</si>
  <si>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</si>
  <si>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</si>
  <si>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</si>
  <si>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</si>
  <si>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</si>
  <si>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</si>
  <si>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</si>
  <si>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</si>
  <si>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</si>
  <si>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</si>
  <si>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</si>
  <si>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</si>
  <si>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</si>
  <si>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</si>
  <si>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1</t>
    </r>
  </si>
  <si>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</si>
  <si>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</si>
  <si>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</si>
  <si>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</si>
  <si>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</si>
  <si>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</si>
  <si>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</si>
  <si>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 xml:space="preserve">- </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</si>
  <si>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</si>
  <si>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</si>
  <si>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Complex Form Data Entry</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</si>
  <si>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</si>
  <si>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</si>
  <si>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</si>
  <si>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</si>
  <si>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</si>
  <si>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</si>
  <si>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r>
      <t xml:space="preserve">KING COUNTY FISCAL NOTE </t>
    </r>
    <r>
      <rPr>
        <b/>
        <i/>
        <sz val="14"/>
        <color theme="1"/>
        <rFont val="Univers"/>
        <family val="2"/>
      </rPr>
      <t>- Property Leases and Sales (continued)</t>
    </r>
  </si>
  <si>
    <t>An NPV analysis was not performed because …</t>
  </si>
  <si>
    <t>Total 6-Year CIP Outyear Planning Level Costs</t>
  </si>
  <si>
    <t>Total 6-Year CIP Outyear Planning Levele Costs</t>
  </si>
  <si>
    <t>First year of current biennium (in XXXX format, should be odd number).</t>
  </si>
  <si>
    <t>Enter additional notes as necessary directly in fiscal note form</t>
  </si>
  <si>
    <t>-</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</si>
  <si>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</si>
  <si>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</si>
  <si>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</si>
  <si>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</si>
  <si>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</si>
  <si>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</si>
  <si>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r>
      <t>Expenditures from:</t>
    </r>
    <r>
      <rPr>
        <vertAlign val="superscript"/>
        <sz val="10.5"/>
        <rFont val="Univers"/>
        <family val="2"/>
      </rPr>
      <t xml:space="preserve"> 2,3,4,5</t>
    </r>
  </si>
  <si>
    <t>The new revenue will be received by …</t>
  </si>
  <si>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</si>
  <si>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</si>
  <si>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</si>
  <si>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</si>
  <si>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</si>
  <si>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</si>
  <si>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</si>
  <si>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Lease for Records Warehouse at 7272 W Marginal Way S</t>
  </si>
  <si>
    <t>Records Warehouse Lease</t>
  </si>
  <si>
    <t xml:space="preserve">Lease  </t>
  </si>
  <si>
    <t>Stand Alone</t>
  </si>
  <si>
    <t>Carolyn Mock / Julie Porter</t>
  </si>
  <si>
    <t>9/15/17</t>
  </si>
  <si>
    <t>Records &amp; Licensing</t>
  </si>
  <si>
    <t>0010</t>
  </si>
  <si>
    <t>Base Rent</t>
  </si>
  <si>
    <t>Months</t>
  </si>
  <si>
    <t>Monthly Rate</t>
  </si>
  <si>
    <t>M 13 - 24</t>
  </si>
  <si>
    <t>M 25 - 36</t>
  </si>
  <si>
    <t>M 37  -48</t>
  </si>
  <si>
    <t>M 49 - 60</t>
  </si>
  <si>
    <t>M 61  - 72</t>
  </si>
  <si>
    <t>M 73  - 84</t>
  </si>
  <si>
    <t>M 85  - 96</t>
  </si>
  <si>
    <t>M 97  - 108</t>
  </si>
  <si>
    <t>M 109 - 120</t>
  </si>
  <si>
    <t>Annual Base Rent Total</t>
  </si>
  <si>
    <t>OPEX Additional Rent</t>
  </si>
  <si>
    <t>Year</t>
  </si>
  <si>
    <t xml:space="preserve">Monthly Opex </t>
  </si>
  <si>
    <t xml:space="preserve">Annual Total Base and OPEX </t>
  </si>
  <si>
    <t>Total Biennium Total Costs</t>
  </si>
  <si>
    <t xml:space="preserve">*Bienniums color coded by yellow/green </t>
  </si>
  <si>
    <t>Total Lease Cost</t>
  </si>
  <si>
    <t>Est Start</t>
  </si>
  <si>
    <t>M 1 - 2</t>
  </si>
  <si>
    <t>M 3 - 12</t>
  </si>
  <si>
    <t>Annual Increase</t>
  </si>
  <si>
    <t>*Note - this is based on a Lease Commencement Date estimated at May 1, 2018 but subject to change depending on actual LCD</t>
  </si>
  <si>
    <t>Base Rent Months 1-2</t>
  </si>
  <si>
    <t>Note* KC Starts paying OPEX at Lease Commencement; OPEX estimated to increase 3% annually</t>
  </si>
  <si>
    <t>M 121 - 122</t>
  </si>
  <si>
    <t>end 6/30/28</t>
  </si>
  <si>
    <t>Base Rent Months 3-12</t>
  </si>
  <si>
    <t>10 Years &amp; 2 Mos</t>
  </si>
  <si>
    <t>DES / Records &amp; Licensing</t>
  </si>
  <si>
    <t>Appropriation for TI's under separate ordinance</t>
  </si>
  <si>
    <t>-  Operating costs estimated to increase 3% annually</t>
  </si>
  <si>
    <t>Est Monthly NNN Rate</t>
  </si>
  <si>
    <t>S.F.</t>
  </si>
  <si>
    <t>FMD Building Services</t>
  </si>
  <si>
    <t>5511</t>
  </si>
  <si>
    <t>Records</t>
  </si>
  <si>
    <t>FMD Building Svcs</t>
  </si>
  <si>
    <t>Non-GF, TBD</t>
  </si>
  <si>
    <t>Total S.F.</t>
  </si>
  <si>
    <t>Allocations:</t>
  </si>
  <si>
    <t>Non GF Agency - TBD</t>
  </si>
  <si>
    <t>Total</t>
  </si>
  <si>
    <t>An NPV analysis was not performed because after a comprehensive market search, only one site met the County's requirements.</t>
  </si>
  <si>
    <t>The new revenue will be received when sale of current records warehouse is completed.</t>
  </si>
  <si>
    <t>-  Base rent increases 3% annually.</t>
  </si>
  <si>
    <t>-  Appropriation for tenant improvements under separate ordinance.</t>
  </si>
  <si>
    <t>-  Proceeds from the sale of the current records warehouse (under separate ordinance) will provide revenue to fund Records lease payments.</t>
  </si>
  <si>
    <t>Base Rent &amp; Operating Costs - 45,000 s.f.</t>
  </si>
  <si>
    <t>Base Rent &amp; Operating Costs - 40,000 s.f.</t>
  </si>
  <si>
    <t>Sid Bender</t>
  </si>
  <si>
    <t>-  Space Allocation:  Records &amp; Archives 45,000 s.f.;   Non-GF Agency TBD 40,145 s.f.</t>
  </si>
  <si>
    <t>-  First 2 months no base rent., pay operating costs only, a $300,000 tenant allowance is included in the lease</t>
  </si>
  <si>
    <t>The corresponding appropriation ordinance includes the appropriations associated with the Records and Archives moves.</t>
  </si>
  <si>
    <t>To be determined when the remaining tenants are identified in early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</si>
</sst>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 numFmtId="168" formatCode="&quot;$&quot;#,##0.00"/>
  </numFmts>
  <fonts count="52">
    <font>
      <sz val="10"/>
      <name val="Arial"/>
      <family val="2"/>
    </font>
    <font>
      <sz val="11"/>
      <color theme="1"/>
      <name val="Calibri"/>
      <family val="2"/>
      <scheme val="minor"/>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
      <b/>
      <sz val="11"/>
      <color theme="1"/>
      <name val="Calibri"/>
      <family val="2"/>
      <scheme val="minor"/>
    </font>
    <font>
      <b/>
      <sz val="13"/>
      <color theme="1"/>
      <name val="Calibri"/>
      <family val="2"/>
      <scheme val="minor"/>
    </font>
    <font>
      <i/>
      <sz val="11"/>
      <color rgb="FFFF0000"/>
      <name val="Calibri"/>
      <family val="2"/>
      <scheme val="minor"/>
    </font>
    <font>
      <sz val="8"/>
      <name val="Univers"/>
      <family val="2"/>
    </font>
  </fonts>
  <fills count="10">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0.1499900072813034"/>
        <bgColor indexed="64"/>
      </patternFill>
    </fill>
  </fills>
  <borders count="78">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style="medium"/>
      <right style="thin"/>
      <top style="medium"/>
      <bottom/>
    </border>
    <border>
      <left style="medium"/>
      <right style="thin"/>
      <top style="thin"/>
      <bottom style="thin"/>
    </border>
    <border>
      <left/>
      <right style="medium"/>
      <top/>
      <bottom style="medium"/>
    </border>
    <border>
      <left style="medium"/>
      <right style="thin"/>
      <top style="medium"/>
      <bottom style="medium"/>
    </border>
    <border>
      <left style="medium"/>
      <right/>
      <top style="medium"/>
      <bottom/>
    </border>
    <border>
      <left/>
      <right/>
      <top style="medium"/>
      <bottom/>
    </border>
    <border>
      <left style="thin"/>
      <right style="medium"/>
      <top style="medium"/>
      <bottom/>
    </border>
    <border>
      <left style="thin"/>
      <right style="thin"/>
      <top style="thin"/>
      <bottom style="double"/>
    </border>
    <border>
      <left style="thin"/>
      <right style="medium"/>
      <top style="thin"/>
      <bottom style="double"/>
    </border>
    <border>
      <left style="thin"/>
      <right style="medium"/>
      <top/>
      <bottom style="medium"/>
    </border>
    <border>
      <left style="medium"/>
      <right style="thin"/>
      <top/>
      <bottom style="medium"/>
    </border>
    <border>
      <left style="thin"/>
      <right/>
      <top style="medium"/>
      <bottom/>
    </border>
    <border>
      <left style="thin"/>
      <right style="thin"/>
      <top style="medium"/>
      <bottom style="thin"/>
    </border>
    <border>
      <left style="thin"/>
      <right style="medium"/>
      <top style="medium"/>
      <bottom style="thin"/>
    </border>
    <border>
      <left style="thin"/>
      <right/>
      <top style="medium"/>
      <bottom style="thin"/>
    </border>
    <border>
      <left/>
      <right/>
      <top style="double"/>
      <bottom style="double"/>
    </border>
    <border>
      <left/>
      <right style="medium"/>
      <top style="thin"/>
      <bottom style="thin"/>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medium"/>
      <bottom/>
    </border>
    <border>
      <left/>
      <right style="medium"/>
      <top/>
      <bottom style="thin"/>
    </border>
    <border>
      <left/>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cellStyleXfs>
  <cellXfs count="550">
    <xf numFmtId="0" fontId="0" fillId="0" borderId="0" xfId="0"/>
    <xf numFmtId="0" fontId="0" fillId="0" borderId="0" xfId="0" applyAlignment="1">
      <alignment/>
    </xf>
    <xf numFmtId="0" fontId="2" fillId="0" borderId="0" xfId="0" applyFont="1" applyBorder="1"/>
    <xf numFmtId="0" fontId="2" fillId="0" borderId="0" xfId="0" applyFont="1"/>
    <xf numFmtId="3" fontId="2" fillId="0" borderId="0" xfId="0" applyNumberFormat="1" applyFont="1"/>
    <xf numFmtId="3" fontId="0" fillId="0" borderId="0" xfId="0" applyNumberFormat="1"/>
    <xf numFmtId="0" fontId="2" fillId="0" borderId="1" xfId="0" applyFont="1" applyBorder="1"/>
    <xf numFmtId="0" fontId="2" fillId="0" borderId="2" xfId="0" applyFont="1" applyBorder="1"/>
    <xf numFmtId="0" fontId="2" fillId="0" borderId="3" xfId="0" applyFont="1" applyBorder="1"/>
    <xf numFmtId="0" fontId="3" fillId="0" borderId="0" xfId="0" applyFont="1" applyBorder="1"/>
    <xf numFmtId="0" fontId="3" fillId="0" borderId="0" xfId="0" applyFont="1"/>
    <xf numFmtId="0" fontId="0" fillId="0" borderId="0" xfId="0" applyAlignment="1">
      <alignment horizontal="left"/>
    </xf>
    <xf numFmtId="0" fontId="2" fillId="0" borderId="0" xfId="0" applyFont="1" applyFill="1" applyBorder="1" applyAlignment="1">
      <alignment horizontal="left"/>
    </xf>
    <xf numFmtId="0" fontId="2" fillId="0" borderId="4" xfId="0" applyFont="1" applyBorder="1"/>
    <xf numFmtId="0" fontId="2" fillId="0" borderId="5" xfId="0" applyFont="1" applyBorder="1" applyAlignment="1">
      <alignment horizontal="center"/>
    </xf>
    <xf numFmtId="0" fontId="2" fillId="0" borderId="6" xfId="0" applyFont="1" applyBorder="1" applyAlignment="1">
      <alignment horizontal="center"/>
    </xf>
    <xf numFmtId="0" fontId="19" fillId="0" borderId="7" xfId="0" applyFont="1" applyBorder="1"/>
    <xf numFmtId="0" fontId="2" fillId="0" borderId="5" xfId="0" applyFont="1" applyBorder="1" applyAlignment="1">
      <alignment horizontal="center" wrapText="1"/>
    </xf>
    <xf numFmtId="0" fontId="19" fillId="0" borderId="4" xfId="0" applyFont="1" applyBorder="1"/>
    <xf numFmtId="0" fontId="19" fillId="0" borderId="8" xfId="0" applyFont="1" applyBorder="1"/>
    <xf numFmtId="0" fontId="2" fillId="0" borderId="9" xfId="0" applyFont="1" applyBorder="1"/>
    <xf numFmtId="0" fontId="2" fillId="0" borderId="3" xfId="0" applyFont="1" applyFill="1" applyBorder="1"/>
    <xf numFmtId="0" fontId="2" fillId="0" borderId="10" xfId="0" applyFont="1" applyBorder="1"/>
    <xf numFmtId="0" fontId="2" fillId="0" borderId="5" xfId="0" applyFont="1" applyFill="1" applyBorder="1" applyAlignment="1">
      <alignment horizontal="center"/>
    </xf>
    <xf numFmtId="0" fontId="2" fillId="0" borderId="5" xfId="0" applyFont="1" applyFill="1" applyBorder="1" applyAlignment="1">
      <alignment horizontal="right"/>
    </xf>
    <xf numFmtId="0" fontId="2" fillId="0" borderId="11" xfId="0" applyFont="1" applyFill="1" applyBorder="1" applyAlignment="1">
      <alignment horizontal="right"/>
    </xf>
    <xf numFmtId="0" fontId="19" fillId="0" borderId="12" xfId="0" applyFont="1" applyBorder="1"/>
    <xf numFmtId="0" fontId="19" fillId="0" borderId="13" xfId="0" applyFont="1" applyBorder="1"/>
    <xf numFmtId="0" fontId="2" fillId="0" borderId="14" xfId="0" applyFont="1" applyBorder="1"/>
    <xf numFmtId="0" fontId="2" fillId="0" borderId="15" xfId="0" applyFont="1" applyFill="1" applyBorder="1" applyAlignment="1">
      <alignment horizontal="center"/>
    </xf>
    <xf numFmtId="0" fontId="2" fillId="0" borderId="16" xfId="0" applyFont="1" applyBorder="1"/>
    <xf numFmtId="0" fontId="2" fillId="0" borderId="5" xfId="0" applyFont="1" applyBorder="1"/>
    <xf numFmtId="0" fontId="2" fillId="0" borderId="5" xfId="0" applyFont="1" applyFill="1" applyBorder="1"/>
    <xf numFmtId="0" fontId="2" fillId="0" borderId="17" xfId="0" applyFont="1" applyFill="1" applyBorder="1"/>
    <xf numFmtId="3" fontId="2" fillId="0" borderId="18" xfId="0" applyNumberFormat="1" applyFont="1" applyBorder="1"/>
    <xf numFmtId="3" fontId="2" fillId="0" borderId="19" xfId="0" applyNumberFormat="1" applyFont="1" applyBorder="1"/>
    <xf numFmtId="3" fontId="2" fillId="0" borderId="20" xfId="0" applyNumberFormat="1" applyFont="1" applyBorder="1"/>
    <xf numFmtId="0" fontId="2" fillId="0" borderId="0" xfId="0" applyFont="1" applyBorder="1"/>
    <xf numFmtId="0" fontId="2" fillId="0" borderId="21" xfId="0" applyFont="1" applyFill="1" applyBorder="1" applyAlignment="1">
      <alignment horizontal="right"/>
    </xf>
    <xf numFmtId="0" fontId="2" fillId="0" borderId="22" xfId="0" applyFont="1" applyFill="1" applyBorder="1" applyAlignment="1">
      <alignment horizontal="right"/>
    </xf>
    <xf numFmtId="0" fontId="5" fillId="0" borderId="0" xfId="0" applyFont="1" applyAlignment="1">
      <alignment horizontal="center"/>
    </xf>
    <xf numFmtId="0" fontId="2" fillId="0" borderId="0" xfId="0" applyFont="1" applyFill="1" applyBorder="1"/>
    <xf numFmtId="3" fontId="3" fillId="0" borderId="0" xfId="0" applyNumberFormat="1" applyFont="1" applyBorder="1"/>
    <xf numFmtId="0" fontId="19" fillId="0" borderId="3" xfId="0" applyFont="1" applyBorder="1"/>
    <xf numFmtId="0" fontId="20" fillId="0" borderId="0" xfId="0" applyFont="1" applyBorder="1" applyAlignment="1">
      <alignment horizontal="left" vertical="center" wrapText="1"/>
    </xf>
    <xf numFmtId="0" fontId="2" fillId="2" borderId="21" xfId="0" applyFont="1" applyFill="1" applyBorder="1" applyAlignment="1">
      <alignment horizontal="center"/>
    </xf>
    <xf numFmtId="0" fontId="19" fillId="0" borderId="6" xfId="0" applyFont="1" applyBorder="1" applyAlignment="1">
      <alignment horizontal="left" wrapText="1"/>
    </xf>
    <xf numFmtId="0" fontId="2" fillId="0" borderId="5" xfId="0" applyFont="1" applyFill="1" applyBorder="1" applyAlignment="1">
      <alignment horizontal="left"/>
    </xf>
    <xf numFmtId="0" fontId="2" fillId="0" borderId="21" xfId="0" applyFont="1" applyFill="1" applyBorder="1" applyAlignment="1">
      <alignment horizontal="left"/>
    </xf>
    <xf numFmtId="0" fontId="0" fillId="0" borderId="0" xfId="0" applyFont="1"/>
    <xf numFmtId="0" fontId="22" fillId="0" borderId="23" xfId="0" applyFont="1" applyBorder="1"/>
    <xf numFmtId="0" fontId="20" fillId="0" borderId="0" xfId="0" applyFont="1" applyBorder="1" applyAlignment="1" quotePrefix="1">
      <alignment horizontal="left" vertical="center" wrapText="1"/>
    </xf>
    <xf numFmtId="0" fontId="24" fillId="0" borderId="0" xfId="0" applyFont="1"/>
    <xf numFmtId="0" fontId="0" fillId="0" borderId="0" xfId="0" applyFont="1" applyAlignment="1" quotePrefix="1">
      <alignment horizontal="center"/>
    </xf>
    <xf numFmtId="0" fontId="31" fillId="0" borderId="24" xfId="0" applyFont="1" applyFill="1" applyBorder="1" applyAlignment="1">
      <alignment horizontal="left"/>
    </xf>
    <xf numFmtId="0" fontId="30" fillId="0" borderId="0" xfId="0" applyFont="1" applyFill="1" applyBorder="1"/>
    <xf numFmtId="166" fontId="3" fillId="0" borderId="3" xfId="16" applyNumberFormat="1" applyFont="1" applyBorder="1"/>
    <xf numFmtId="0" fontId="19" fillId="0" borderId="16" xfId="0" applyFont="1" applyBorder="1"/>
    <xf numFmtId="0" fontId="19" fillId="0" borderId="0" xfId="0" applyFont="1" applyBorder="1"/>
    <xf numFmtId="0" fontId="2" fillId="0" borderId="17" xfId="0" applyFont="1" applyFill="1" applyBorder="1" applyAlignment="1">
      <alignment horizontal="left"/>
    </xf>
    <xf numFmtId="3" fontId="3" fillId="0" borderId="18" xfId="0" applyNumberFormat="1" applyFont="1" applyBorder="1"/>
    <xf numFmtId="3" fontId="3" fillId="0" borderId="19" xfId="0" applyNumberFormat="1" applyFont="1" applyBorder="1"/>
    <xf numFmtId="3" fontId="3" fillId="0" borderId="20" xfId="0" applyNumberFormat="1" applyFont="1" applyBorder="1"/>
    <xf numFmtId="166" fontId="3" fillId="0" borderId="15" xfId="16" applyNumberFormat="1" applyFont="1" applyBorder="1"/>
    <xf numFmtId="166" fontId="3" fillId="0" borderId="25" xfId="16" applyNumberFormat="1" applyFont="1" applyBorder="1"/>
    <xf numFmtId="166" fontId="3" fillId="0" borderId="26" xfId="16" applyNumberFormat="1" applyFont="1" applyBorder="1"/>
    <xf numFmtId="166" fontId="23" fillId="0" borderId="3" xfId="16" applyNumberFormat="1" applyFont="1" applyBorder="1"/>
    <xf numFmtId="0" fontId="2" fillId="0" borderId="0" xfId="0" applyFont="1" applyAlignment="1" quotePrefix="1">
      <alignment vertical="top" wrapText="1"/>
    </xf>
    <xf numFmtId="0" fontId="2" fillId="0" borderId="0" xfId="0" applyFont="1" applyAlignment="1" quotePrefix="1">
      <alignment vertical="top"/>
    </xf>
    <xf numFmtId="0" fontId="11" fillId="0" borderId="0" xfId="0" applyFont="1" applyFill="1" applyAlignment="1" quotePrefix="1">
      <alignment vertical="top"/>
    </xf>
    <xf numFmtId="44" fontId="2" fillId="0" borderId="0" xfId="16" applyFont="1"/>
    <xf numFmtId="0" fontId="22" fillId="0" borderId="24" xfId="0" applyFont="1" applyFill="1" applyBorder="1" applyAlignment="1">
      <alignment/>
    </xf>
    <xf numFmtId="0" fontId="22" fillId="0" borderId="0" xfId="0" applyFont="1" applyFill="1" applyBorder="1" applyAlignment="1">
      <alignment horizontal="right"/>
    </xf>
    <xf numFmtId="166" fontId="22" fillId="0" borderId="0" xfId="16" applyNumberFormat="1" applyFont="1" applyFill="1" applyBorder="1" applyAlignment="1">
      <alignment horizontal="right"/>
    </xf>
    <xf numFmtId="0" fontId="25" fillId="0" borderId="0" xfId="0" applyFont="1" applyFill="1" applyBorder="1"/>
    <xf numFmtId="0" fontId="2" fillId="0" borderId="23" xfId="0" applyFont="1" applyFill="1" applyBorder="1"/>
    <xf numFmtId="0" fontId="2" fillId="0" borderId="21" xfId="0" applyFont="1" applyFill="1" applyBorder="1" applyAlignment="1">
      <alignment horizontal="center"/>
    </xf>
    <xf numFmtId="166" fontId="2" fillId="0" borderId="21" xfId="16" applyNumberFormat="1" applyFont="1" applyFill="1" applyBorder="1" applyAlignment="1">
      <alignment horizontal="left"/>
    </xf>
    <xf numFmtId="0" fontId="2" fillId="0" borderId="4" xfId="0" applyFont="1" applyFill="1" applyBorder="1"/>
    <xf numFmtId="1" fontId="22" fillId="0" borderId="6" xfId="0" applyNumberFormat="1" applyFont="1" applyFill="1" applyBorder="1" applyAlignment="1">
      <alignment horizontal="center" wrapText="1"/>
    </xf>
    <xf numFmtId="166" fontId="2" fillId="0" borderId="5" xfId="16" applyNumberFormat="1" applyFont="1" applyFill="1" applyBorder="1" applyAlignment="1">
      <alignment horizontal="left"/>
    </xf>
    <xf numFmtId="166" fontId="2" fillId="0" borderId="21" xfId="16" applyNumberFormat="1" applyFont="1" applyFill="1" applyBorder="1"/>
    <xf numFmtId="166" fontId="8" fillId="0" borderId="21" xfId="16" applyNumberFormat="1" applyFont="1" applyFill="1" applyBorder="1" applyAlignment="1">
      <alignment horizontal="center"/>
    </xf>
    <xf numFmtId="166" fontId="8" fillId="0" borderId="22" xfId="16" applyNumberFormat="1" applyFont="1" applyFill="1" applyBorder="1" applyAlignment="1">
      <alignment horizontal="center"/>
    </xf>
    <xf numFmtId="0" fontId="2" fillId="0" borderId="8" xfId="0" applyNumberFormat="1" applyFont="1" applyFill="1" applyBorder="1"/>
    <xf numFmtId="49" fontId="2" fillId="0" borderId="23" xfId="0" applyNumberFormat="1" applyFont="1" applyFill="1" applyBorder="1"/>
    <xf numFmtId="49" fontId="2" fillId="0" borderId="13" xfId="0" applyNumberFormat="1" applyFont="1" applyFill="1" applyBorder="1"/>
    <xf numFmtId="166" fontId="2" fillId="0" borderId="22" xfId="16" applyNumberFormat="1" applyFont="1" applyFill="1" applyBorder="1" applyAlignment="1">
      <alignment horizontal="left"/>
    </xf>
    <xf numFmtId="0" fontId="2" fillId="0" borderId="7" xfId="0" applyNumberFormat="1" applyFont="1" applyFill="1" applyBorder="1"/>
    <xf numFmtId="2" fontId="2" fillId="0" borderId="5" xfId="0" applyNumberFormat="1" applyFont="1" applyFill="1" applyBorder="1" applyAlignment="1">
      <alignment horizontal="center"/>
    </xf>
    <xf numFmtId="0" fontId="2" fillId="0" borderId="5" xfId="0" applyNumberFormat="1" applyFont="1" applyFill="1" applyBorder="1" applyAlignment="1">
      <alignment horizontal="center"/>
    </xf>
    <xf numFmtId="166" fontId="2" fillId="0" borderId="11" xfId="16" applyNumberFormat="1" applyFont="1" applyFill="1" applyBorder="1" applyAlignment="1">
      <alignment horizontal="left"/>
    </xf>
    <xf numFmtId="0" fontId="2" fillId="0" borderId="27" xfId="0" applyFont="1" applyBorder="1"/>
    <xf numFmtId="0" fontId="10" fillId="0" borderId="28" xfId="0" applyFont="1" applyBorder="1"/>
    <xf numFmtId="0" fontId="2" fillId="0" borderId="28" xfId="0" applyFont="1" applyBorder="1"/>
    <xf numFmtId="0" fontId="2" fillId="0" borderId="29" xfId="0" applyFont="1" applyBorder="1" applyAlignment="1">
      <alignment horizontal="center" wrapText="1"/>
    </xf>
    <xf numFmtId="0" fontId="2" fillId="0" borderId="29" xfId="0" applyFont="1" applyBorder="1" applyAlignment="1">
      <alignment horizontal="center"/>
    </xf>
    <xf numFmtId="0" fontId="11" fillId="0" borderId="30" xfId="0" applyFont="1" applyBorder="1" applyAlignment="1">
      <alignment horizontal="center" wrapText="1"/>
    </xf>
    <xf numFmtId="0" fontId="2" fillId="0" borderId="11" xfId="0" applyFont="1" applyBorder="1" applyAlignment="1">
      <alignment horizontal="center"/>
    </xf>
    <xf numFmtId="0" fontId="2" fillId="0" borderId="7" xfId="0" applyFont="1" applyFill="1" applyBorder="1"/>
    <xf numFmtId="166" fontId="8" fillId="0" borderId="5" xfId="16" applyNumberFormat="1" applyFont="1" applyFill="1" applyBorder="1" applyAlignment="1">
      <alignment horizontal="center"/>
    </xf>
    <xf numFmtId="44" fontId="2" fillId="0" borderId="21" xfId="16" applyFont="1" applyFill="1" applyBorder="1" applyAlignment="1">
      <alignment horizontal="left"/>
    </xf>
    <xf numFmtId="0" fontId="2" fillId="0" borderId="0" xfId="0" applyFont="1" applyFill="1" applyBorder="1" applyAlignment="1">
      <alignment horizontal="left"/>
    </xf>
    <xf numFmtId="166" fontId="2" fillId="0" borderId="29" xfId="16" applyNumberFormat="1" applyFont="1" applyBorder="1" applyAlignment="1">
      <alignment horizontal="center" wrapText="1"/>
    </xf>
    <xf numFmtId="166" fontId="2" fillId="0" borderId="22" xfId="16" applyNumberFormat="1" applyFont="1" applyFill="1" applyBorder="1"/>
    <xf numFmtId="0" fontId="0" fillId="0" borderId="0" xfId="0" applyProtection="1">
      <protection locked="0"/>
    </xf>
    <xf numFmtId="0" fontId="26" fillId="0" borderId="0" xfId="0" applyFont="1" applyProtection="1">
      <protection locked="0"/>
    </xf>
    <xf numFmtId="0" fontId="17" fillId="0" borderId="0" xfId="0" applyFont="1" applyProtection="1">
      <protection locked="0"/>
    </xf>
    <xf numFmtId="0" fontId="0" fillId="0" borderId="0" xfId="0" applyAlignment="1" applyProtection="1">
      <alignment vertical="top"/>
      <protection locked="0"/>
    </xf>
    <xf numFmtId="0" fontId="17" fillId="0" borderId="0" xfId="0" applyFont="1" applyAlignment="1" applyProtection="1">
      <alignment vertical="top"/>
      <protection locked="0"/>
    </xf>
    <xf numFmtId="0" fontId="18" fillId="0" borderId="0" xfId="0" applyFont="1" applyAlignment="1" applyProtection="1">
      <alignment horizontal="center" wrapText="1"/>
      <protection locked="0"/>
    </xf>
    <xf numFmtId="0" fontId="18" fillId="0" borderId="0" xfId="0" applyFont="1" applyAlignment="1" applyProtection="1">
      <alignment horizontal="center"/>
      <protection locked="0"/>
    </xf>
    <xf numFmtId="0" fontId="33" fillId="0" borderId="0" xfId="0" applyFont="1" applyProtection="1">
      <protection locked="0"/>
    </xf>
    <xf numFmtId="0" fontId="33" fillId="0" borderId="31" xfId="0" applyFont="1" applyBorder="1" applyAlignment="1" applyProtection="1">
      <alignment vertical="top"/>
      <protection/>
    </xf>
    <xf numFmtId="0" fontId="34"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7" fillId="0" borderId="0" xfId="0" applyFont="1" applyBorder="1" applyAlignment="1" applyProtection="1">
      <alignment vertical="top"/>
      <protection locked="0"/>
    </xf>
    <xf numFmtId="0" fontId="37" fillId="0" borderId="0" xfId="0" applyFont="1" applyBorder="1" applyProtection="1">
      <protection locked="0"/>
    </xf>
    <xf numFmtId="0" fontId="33" fillId="0" borderId="0" xfId="0" applyFont="1" applyBorder="1" applyAlignment="1" applyProtection="1">
      <alignment vertical="top"/>
      <protection locked="0"/>
    </xf>
    <xf numFmtId="0" fontId="42" fillId="0" borderId="0" xfId="0" applyFont="1" applyBorder="1" applyAlignment="1" applyProtection="1">
      <alignment vertical="top"/>
      <protection locked="0"/>
    </xf>
    <xf numFmtId="0" fontId="33" fillId="0" borderId="0" xfId="0" applyFont="1" applyBorder="1" applyProtection="1">
      <protection locked="0"/>
    </xf>
    <xf numFmtId="0" fontId="43"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7"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8" fillId="0" borderId="0" xfId="0" applyFont="1" applyBorder="1" applyAlignment="1" applyProtection="1">
      <alignment vertical="top" wrapText="1"/>
      <protection locked="0"/>
    </xf>
    <xf numFmtId="0" fontId="17" fillId="0" borderId="0" xfId="0" applyFont="1" applyBorder="1" applyAlignment="1" applyProtection="1">
      <alignment vertical="top"/>
      <protection locked="0"/>
    </xf>
    <xf numFmtId="0" fontId="21" fillId="0" borderId="0" xfId="0" applyFont="1" applyBorder="1" applyAlignment="1" applyProtection="1" quotePrefix="1">
      <alignment wrapText="1"/>
      <protection locked="0"/>
    </xf>
    <xf numFmtId="0" fontId="21" fillId="0" borderId="0" xfId="0" applyFont="1" applyBorder="1" applyAlignment="1" applyProtection="1">
      <alignment wrapText="1"/>
      <protection locked="0"/>
    </xf>
    <xf numFmtId="0" fontId="39" fillId="0" borderId="0" xfId="0" applyFont="1" applyBorder="1" applyProtection="1">
      <protection locked="0"/>
    </xf>
    <xf numFmtId="0" fontId="42" fillId="0" borderId="0" xfId="0" applyFont="1" applyBorder="1" applyProtection="1">
      <protection locked="0"/>
    </xf>
    <xf numFmtId="0" fontId="33" fillId="0" borderId="33" xfId="0" applyFont="1" applyBorder="1" applyAlignment="1" applyProtection="1">
      <alignment vertical="top"/>
      <protection locked="0"/>
    </xf>
    <xf numFmtId="0" fontId="33"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6" fillId="3" borderId="27" xfId="0" applyFont="1" applyFill="1" applyBorder="1" applyAlignment="1" applyProtection="1">
      <alignment horizontal="left" vertical="top"/>
      <protection locked="0"/>
    </xf>
    <xf numFmtId="0" fontId="36" fillId="3" borderId="28" xfId="0" applyFont="1" applyFill="1" applyBorder="1" applyAlignment="1" applyProtection="1">
      <alignment horizontal="left" vertical="top"/>
      <protection locked="0"/>
    </xf>
    <xf numFmtId="0" fontId="36" fillId="3" borderId="30" xfId="0" applyFont="1" applyFill="1" applyBorder="1" applyAlignment="1" applyProtection="1">
      <alignment horizontal="left" vertical="top"/>
      <protection locked="0"/>
    </xf>
    <xf numFmtId="0" fontId="36" fillId="3" borderId="31" xfId="0" applyFont="1" applyFill="1" applyBorder="1" applyAlignment="1" applyProtection="1">
      <alignment horizontal="left" vertical="top"/>
      <protection locked="0"/>
    </xf>
    <xf numFmtId="166" fontId="36" fillId="3" borderId="31" xfId="16" applyNumberFormat="1" applyFont="1" applyFill="1" applyBorder="1" applyAlignment="1" applyProtection="1">
      <alignment horizontal="left" vertical="top"/>
      <protection locked="0"/>
    </xf>
    <xf numFmtId="0" fontId="36" fillId="3" borderId="27" xfId="0" applyFont="1" applyFill="1" applyBorder="1" applyAlignment="1" applyProtection="1">
      <alignment vertical="top"/>
      <protection locked="0"/>
    </xf>
    <xf numFmtId="0" fontId="36" fillId="3" borderId="28" xfId="0" applyFont="1" applyFill="1" applyBorder="1" applyAlignment="1" applyProtection="1">
      <alignment vertical="top"/>
      <protection locked="0"/>
    </xf>
    <xf numFmtId="0" fontId="34" fillId="3" borderId="30" xfId="0" applyFont="1" applyFill="1" applyBorder="1" applyAlignment="1" applyProtection="1">
      <alignment vertical="top"/>
      <protection locked="0"/>
    </xf>
    <xf numFmtId="0" fontId="34" fillId="3" borderId="31" xfId="0" applyFont="1" applyFill="1" applyBorder="1" applyAlignment="1" applyProtection="1">
      <alignment horizontal="left" vertical="top"/>
      <protection locked="0"/>
    </xf>
    <xf numFmtId="165" fontId="34" fillId="3" borderId="31" xfId="18" applyNumberFormat="1" applyFont="1" applyFill="1" applyBorder="1" applyAlignment="1" applyProtection="1">
      <alignment horizontal="center"/>
      <protection locked="0"/>
    </xf>
    <xf numFmtId="49" fontId="36" fillId="3" borderId="31" xfId="0" applyNumberFormat="1" applyFont="1" applyFill="1" applyBorder="1" applyAlignment="1" applyProtection="1">
      <alignment horizontal="right" vertical="top"/>
      <protection locked="0"/>
    </xf>
    <xf numFmtId="0" fontId="34" fillId="3" borderId="28" xfId="0" applyFont="1" applyFill="1" applyBorder="1" applyAlignment="1" applyProtection="1">
      <alignment horizontal="left"/>
      <protection locked="0"/>
    </xf>
    <xf numFmtId="0" fontId="34" fillId="3" borderId="35" xfId="0" applyFont="1" applyFill="1" applyBorder="1" applyAlignment="1" applyProtection="1">
      <alignment horizontal="left"/>
      <protection locked="0"/>
    </xf>
    <xf numFmtId="166" fontId="34" fillId="3" borderId="29" xfId="16" applyNumberFormat="1" applyFont="1" applyFill="1" applyBorder="1" applyAlignment="1" applyProtection="1">
      <alignment horizontal="center"/>
      <protection locked="0"/>
    </xf>
    <xf numFmtId="166" fontId="34" fillId="3" borderId="36" xfId="16" applyNumberFormat="1" applyFont="1" applyFill="1" applyBorder="1" applyAlignment="1" applyProtection="1">
      <alignment horizontal="center"/>
      <protection locked="0"/>
    </xf>
    <xf numFmtId="49" fontId="33" fillId="3" borderId="27" xfId="0" applyNumberFormat="1" applyFont="1" applyFill="1" applyBorder="1" applyProtection="1">
      <protection locked="0"/>
    </xf>
    <xf numFmtId="0" fontId="33" fillId="3" borderId="30" xfId="0" applyFont="1" applyFill="1" applyBorder="1" applyProtection="1">
      <protection locked="0"/>
    </xf>
    <xf numFmtId="166" fontId="34" fillId="3" borderId="35" xfId="16" applyNumberFormat="1" applyFont="1" applyFill="1" applyBorder="1" applyAlignment="1" applyProtection="1">
      <alignment horizontal="center"/>
      <protection locked="0"/>
    </xf>
    <xf numFmtId="0" fontId="33" fillId="4" borderId="31" xfId="0" applyFont="1" applyFill="1" applyBorder="1" applyAlignment="1" applyProtection="1">
      <alignment horizontal="left" vertical="center"/>
      <protection locked="0"/>
    </xf>
    <xf numFmtId="49" fontId="33" fillId="4" borderId="31" xfId="0" applyNumberFormat="1" applyFont="1" applyFill="1" applyBorder="1" applyAlignment="1" applyProtection="1">
      <alignment horizontal="left" vertical="center"/>
      <protection locked="0"/>
    </xf>
    <xf numFmtId="1" fontId="33" fillId="4" borderId="37" xfId="0" applyNumberFormat="1" applyFont="1" applyFill="1" applyBorder="1" applyAlignment="1" applyProtection="1">
      <alignment horizontal="left" vertical="center"/>
      <protection locked="0"/>
    </xf>
    <xf numFmtId="1" fontId="33" fillId="4" borderId="31" xfId="0" applyNumberFormat="1" applyFont="1" applyFill="1" applyBorder="1" applyAlignment="1" applyProtection="1">
      <alignment horizontal="left" vertical="center"/>
      <protection locked="0"/>
    </xf>
    <xf numFmtId="0" fontId="33" fillId="4" borderId="31" xfId="0" applyFont="1" applyFill="1" applyBorder="1" applyAlignment="1" applyProtection="1">
      <alignment horizontal="left"/>
      <protection locked="0"/>
    </xf>
    <xf numFmtId="0" fontId="33" fillId="4" borderId="31" xfId="0" applyFont="1" applyFill="1" applyBorder="1" applyAlignment="1" applyProtection="1">
      <alignment vertical="top"/>
      <protection locked="0"/>
    </xf>
    <xf numFmtId="0" fontId="33" fillId="3" borderId="27" xfId="0" applyFont="1" applyFill="1" applyBorder="1" applyProtection="1">
      <protection locked="0"/>
    </xf>
    <xf numFmtId="0" fontId="33" fillId="3" borderId="31" xfId="0" applyFont="1" applyFill="1" applyBorder="1" applyAlignment="1" applyProtection="1">
      <alignment vertical="top"/>
      <protection locked="0"/>
    </xf>
    <xf numFmtId="0" fontId="16" fillId="0" borderId="0" xfId="0" applyFont="1" applyProtection="1" quotePrefix="1">
      <protection locked="0"/>
    </xf>
    <xf numFmtId="0" fontId="16" fillId="0" borderId="0" xfId="0" applyFont="1" applyAlignment="1" applyProtection="1" quotePrefix="1">
      <alignment wrapText="1"/>
      <protection locked="0"/>
    </xf>
    <xf numFmtId="0" fontId="16" fillId="0" borderId="0" xfId="0" applyFont="1" applyProtection="1">
      <protection locked="0"/>
    </xf>
    <xf numFmtId="0" fontId="16" fillId="0" borderId="0" xfId="0" applyFont="1" applyFill="1" applyProtection="1">
      <protection locked="0"/>
    </xf>
    <xf numFmtId="0" fontId="40" fillId="0" borderId="0" xfId="0" applyFont="1" applyAlignment="1" quotePrefix="1">
      <alignment wrapText="1"/>
    </xf>
    <xf numFmtId="0" fontId="40"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2"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2" fillId="0" borderId="5" xfId="0" applyNumberFormat="1" applyFont="1" applyFill="1" applyBorder="1" applyAlignment="1">
      <alignment horizontal="center"/>
    </xf>
    <xf numFmtId="0" fontId="32" fillId="0" borderId="0" xfId="0" applyFont="1" applyAlignment="1" applyProtection="1">
      <alignment horizontal="center"/>
      <protection locked="0"/>
    </xf>
    <xf numFmtId="0" fontId="41" fillId="0" borderId="0" xfId="0" applyFont="1" applyBorder="1" applyAlignment="1" applyProtection="1" quotePrefix="1">
      <alignment vertical="center" wrapText="1"/>
      <protection locked="0"/>
    </xf>
    <xf numFmtId="0" fontId="41" fillId="0" borderId="0" xfId="0" applyFont="1" applyBorder="1" applyAlignment="1" applyProtection="1">
      <alignment horizontal="left" vertical="center" wrapText="1"/>
      <protection locked="0"/>
    </xf>
    <xf numFmtId="0" fontId="41" fillId="0" borderId="0" xfId="0" applyFont="1" applyBorder="1" applyAlignment="1" applyProtection="1">
      <alignment vertical="center" wrapText="1"/>
      <protection locked="0"/>
    </xf>
    <xf numFmtId="0" fontId="43" fillId="0" borderId="0" xfId="0" applyFont="1" applyBorder="1" applyAlignment="1" applyProtection="1">
      <alignment horizontal="left" vertical="top" wrapText="1"/>
      <protection locked="0"/>
    </xf>
    <xf numFmtId="0" fontId="43" fillId="0" borderId="0" xfId="0" applyFont="1" applyBorder="1" applyAlignment="1" applyProtection="1">
      <alignment vertical="top" wrapText="1"/>
      <protection locked="0"/>
    </xf>
    <xf numFmtId="0" fontId="20" fillId="0" borderId="0" xfId="0" applyFont="1" applyBorder="1" applyAlignment="1" quotePrefix="1">
      <alignment horizontal="left" vertical="center" wrapText="1"/>
    </xf>
    <xf numFmtId="0" fontId="20" fillId="0" borderId="0" xfId="0" applyFont="1" applyBorder="1" applyAlignment="1">
      <alignment horizontal="left" vertical="center" wrapText="1"/>
    </xf>
    <xf numFmtId="49" fontId="34" fillId="3" borderId="31" xfId="18" applyNumberFormat="1" applyFont="1" applyFill="1" applyBorder="1" applyAlignment="1" applyProtection="1" quotePrefix="1">
      <alignment horizontal="center"/>
      <protection locked="0"/>
    </xf>
    <xf numFmtId="49" fontId="36" fillId="3" borderId="31" xfId="0" applyNumberFormat="1" applyFont="1" applyFill="1" applyBorder="1" applyAlignment="1" applyProtection="1" quotePrefix="1">
      <alignment horizontal="left" vertical="top"/>
      <protection locked="0"/>
    </xf>
    <xf numFmtId="0" fontId="36" fillId="3" borderId="31" xfId="0" applyFont="1" applyFill="1" applyBorder="1" applyAlignment="1" applyProtection="1" quotePrefix="1">
      <alignment horizontal="left" vertical="top"/>
      <protection locked="0"/>
    </xf>
    <xf numFmtId="0" fontId="42" fillId="0" borderId="0" xfId="0" applyFont="1" applyBorder="1" applyAlignment="1" applyProtection="1" quotePrefix="1">
      <alignment vertical="top" wrapText="1"/>
      <protection locked="0"/>
    </xf>
    <xf numFmtId="0" fontId="22" fillId="0" borderId="38" xfId="0" applyFont="1" applyBorder="1" applyAlignment="1">
      <alignment horizontal="center" wrapText="1"/>
    </xf>
    <xf numFmtId="0" fontId="22" fillId="0" borderId="39" xfId="0" applyFont="1" applyBorder="1" applyAlignment="1">
      <alignment horizontal="center" wrapText="1"/>
    </xf>
    <xf numFmtId="166" fontId="34" fillId="3" borderId="28" xfId="16" applyNumberFormat="1" applyFont="1" applyFill="1" applyBorder="1" applyAlignment="1" applyProtection="1">
      <alignment horizontal="center"/>
      <protection locked="0"/>
    </xf>
    <xf numFmtId="166" fontId="34" fillId="3" borderId="40" xfId="16" applyNumberFormat="1" applyFont="1" applyFill="1" applyBorder="1" applyAlignment="1" applyProtection="1">
      <alignment horizontal="center"/>
      <protection locked="0"/>
    </xf>
    <xf numFmtId="0" fontId="33" fillId="4" borderId="41" xfId="0" applyFont="1" applyFill="1" applyBorder="1" applyAlignment="1" applyProtection="1">
      <alignment vertical="top"/>
      <protection locked="0"/>
    </xf>
    <xf numFmtId="0" fontId="33" fillId="4" borderId="31" xfId="0" applyFont="1" applyFill="1" applyBorder="1" applyAlignment="1" applyProtection="1">
      <alignment horizontal="center" vertical="center"/>
      <protection locked="0"/>
    </xf>
    <xf numFmtId="0" fontId="2" fillId="0" borderId="5" xfId="0" applyFont="1" applyFill="1" applyBorder="1" applyAlignment="1">
      <alignment horizontal="center" wrapText="1"/>
    </xf>
    <xf numFmtId="0" fontId="22" fillId="0" borderId="5" xfId="0" applyNumberFormat="1" applyFont="1" applyFill="1" applyBorder="1" applyAlignment="1">
      <alignment horizontal="center" wrapText="1"/>
    </xf>
    <xf numFmtId="0" fontId="2" fillId="0" borderId="21" xfId="0" applyFont="1" applyFill="1" applyBorder="1" applyAlignment="1">
      <alignment horizontal="center" wrapText="1"/>
    </xf>
    <xf numFmtId="0" fontId="2" fillId="0" borderId="3" xfId="0" applyFont="1" applyBorder="1" applyAlignment="1">
      <alignment wrapText="1"/>
    </xf>
    <xf numFmtId="0" fontId="2" fillId="0" borderId="5" xfId="0" applyNumberFormat="1" applyFont="1" applyFill="1" applyBorder="1" applyAlignment="1">
      <alignment horizontal="center" wrapText="1"/>
    </xf>
    <xf numFmtId="0" fontId="2" fillId="0" borderId="15" xfId="0" applyFont="1" applyFill="1" applyBorder="1" applyAlignment="1">
      <alignment horizontal="center" wrapText="1"/>
    </xf>
    <xf numFmtId="0" fontId="2" fillId="0" borderId="17" xfId="0" applyFont="1" applyFill="1" applyBorder="1" applyAlignment="1">
      <alignment horizontal="center" wrapText="1"/>
    </xf>
    <xf numFmtId="0" fontId="2" fillId="0" borderId="5" xfId="0" applyNumberFormat="1" applyFont="1" applyFill="1" applyBorder="1" applyAlignment="1">
      <alignment horizontal="left" wrapText="1"/>
    </xf>
    <xf numFmtId="0" fontId="2" fillId="0" borderId="15" xfId="0" applyFont="1" applyFill="1" applyBorder="1" applyAlignment="1">
      <alignment horizontal="left" wrapText="1"/>
    </xf>
    <xf numFmtId="0" fontId="2" fillId="0" borderId="17" xfId="0" applyFont="1" applyFill="1" applyBorder="1" applyAlignment="1">
      <alignment wrapText="1"/>
    </xf>
    <xf numFmtId="0" fontId="2" fillId="0" borderId="42" xfId="0" applyFont="1" applyFill="1" applyBorder="1" applyAlignment="1">
      <alignment wrapText="1"/>
    </xf>
    <xf numFmtId="0" fontId="19"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1" fillId="0" borderId="46" xfId="0" applyFont="1" applyFill="1" applyBorder="1" applyAlignment="1" applyProtection="1">
      <alignment horizontal="left"/>
      <protection locked="0"/>
    </xf>
    <xf numFmtId="0" fontId="21" fillId="0" borderId="46" xfId="0" applyFont="1" applyFill="1" applyBorder="1" applyProtection="1">
      <protection locked="0"/>
    </xf>
    <xf numFmtId="0" fontId="21" fillId="0" borderId="46" xfId="0" applyFont="1" applyFill="1" applyBorder="1" applyAlignment="1" applyProtection="1">
      <alignment/>
      <protection locked="0"/>
    </xf>
    <xf numFmtId="49" fontId="0" fillId="0" borderId="0" xfId="0" applyNumberFormat="1" applyProtection="1">
      <protection locked="0"/>
    </xf>
    <xf numFmtId="165" fontId="34"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1" fillId="0" borderId="46" xfId="0" applyFont="1" applyBorder="1" applyAlignment="1" applyProtection="1" quotePrefix="1">
      <alignment wrapText="1"/>
      <protection locked="0"/>
    </xf>
    <xf numFmtId="0" fontId="21" fillId="0" borderId="0" xfId="0" applyFont="1" applyAlignment="1" applyProtection="1" quotePrefix="1">
      <alignment wrapText="1"/>
      <protection locked="0"/>
    </xf>
    <xf numFmtId="0" fontId="20" fillId="0" borderId="0" xfId="0" applyFont="1" applyBorder="1" applyAlignment="1" applyProtection="1">
      <alignment horizontal="left" vertical="center" wrapText="1"/>
      <protection locked="0"/>
    </xf>
    <xf numFmtId="0" fontId="20" fillId="0" borderId="46" xfId="0" applyFont="1" applyBorder="1" applyAlignment="1" applyProtection="1">
      <alignment vertical="center" wrapText="1"/>
      <protection locked="0"/>
    </xf>
    <xf numFmtId="0" fontId="20" fillId="0" borderId="0" xfId="0" applyFont="1" applyBorder="1" applyAlignment="1" applyProtection="1">
      <alignment vertical="center" wrapText="1"/>
      <protection locked="0"/>
    </xf>
    <xf numFmtId="0" fontId="29" fillId="0" borderId="46" xfId="0" applyFont="1" applyBorder="1" applyAlignment="1" applyProtection="1" quotePrefix="1">
      <alignment vertical="center" wrapText="1"/>
      <protection locked="0"/>
    </xf>
    <xf numFmtId="0" fontId="29"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3" fillId="0" borderId="0" xfId="0" applyFont="1" applyProtection="1" quotePrefix="1">
      <protection/>
    </xf>
    <xf numFmtId="0" fontId="17"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4" fillId="0" borderId="33" xfId="0" applyFont="1" applyBorder="1" applyProtection="1">
      <protection/>
    </xf>
    <xf numFmtId="0" fontId="34" fillId="0" borderId="0" xfId="0" applyFont="1" applyBorder="1" applyAlignment="1" applyProtection="1">
      <alignment horizontal="left" vertical="top"/>
      <protection/>
    </xf>
    <xf numFmtId="0" fontId="34" fillId="0" borderId="0" xfId="0" applyFont="1" applyBorder="1" applyAlignment="1" applyProtection="1">
      <alignment vertical="top" wrapText="1"/>
      <protection/>
    </xf>
    <xf numFmtId="0" fontId="34" fillId="0" borderId="0" xfId="0" applyFont="1" applyBorder="1" applyAlignment="1" applyProtection="1">
      <alignment vertical="top"/>
      <protection/>
    </xf>
    <xf numFmtId="0" fontId="41" fillId="0" borderId="24" xfId="0" applyFont="1" applyFill="1" applyBorder="1" applyAlignment="1" applyProtection="1">
      <alignment vertical="top" wrapText="1"/>
      <protection/>
    </xf>
    <xf numFmtId="0" fontId="34" fillId="0" borderId="0" xfId="0" applyFont="1" applyFill="1" applyBorder="1" applyAlignment="1" applyProtection="1">
      <alignment vertical="top"/>
      <protection/>
    </xf>
    <xf numFmtId="0" fontId="34" fillId="0" borderId="0" xfId="0" applyFont="1" applyFill="1" applyBorder="1" applyAlignment="1" applyProtection="1">
      <alignment horizontal="left" vertical="top"/>
      <protection/>
    </xf>
    <xf numFmtId="0" fontId="33" fillId="0" borderId="0" xfId="0" applyFont="1" applyBorder="1" applyAlignment="1" applyProtection="1">
      <alignment vertical="top"/>
      <protection/>
    </xf>
    <xf numFmtId="0" fontId="42" fillId="0" borderId="0" xfId="0" applyFont="1" applyBorder="1" applyAlignment="1" applyProtection="1">
      <alignment vertical="top"/>
      <protection/>
    </xf>
    <xf numFmtId="0" fontId="43" fillId="0" borderId="0" xfId="0" applyFont="1" applyBorder="1" applyAlignment="1" applyProtection="1">
      <alignment vertical="top"/>
      <protection/>
    </xf>
    <xf numFmtId="0" fontId="33" fillId="0" borderId="0" xfId="0" applyFont="1" applyBorder="1" applyAlignment="1" applyProtection="1">
      <alignment horizontal="center" vertical="center" wrapText="1"/>
      <protection/>
    </xf>
    <xf numFmtId="0" fontId="33" fillId="0" borderId="0" xfId="0" applyFont="1" applyBorder="1" applyAlignment="1" applyProtection="1">
      <alignment horizontal="center"/>
      <protection/>
    </xf>
    <xf numFmtId="0" fontId="0" fillId="0" borderId="33" xfId="0" applyBorder="1" applyProtection="1">
      <protection/>
    </xf>
    <xf numFmtId="0" fontId="34" fillId="0" borderId="0" xfId="0" applyFont="1" applyBorder="1" applyAlignment="1" applyProtection="1">
      <alignment horizontal="left" vertical="center" wrapText="1"/>
      <protection/>
    </xf>
    <xf numFmtId="0" fontId="17" fillId="0" borderId="32" xfId="0" applyFont="1" applyBorder="1" applyAlignment="1" applyProtection="1">
      <alignment vertical="top"/>
      <protection/>
    </xf>
    <xf numFmtId="0" fontId="0" fillId="0" borderId="32" xfId="0" applyBorder="1" applyAlignment="1" applyProtection="1">
      <alignment vertical="top"/>
      <protection/>
    </xf>
    <xf numFmtId="0" fontId="17" fillId="0" borderId="0" xfId="0" applyFont="1" applyBorder="1" applyAlignment="1" applyProtection="1">
      <alignment vertical="top"/>
      <protection/>
    </xf>
    <xf numFmtId="0" fontId="0" fillId="0" borderId="0" xfId="0" applyBorder="1" applyAlignment="1" applyProtection="1">
      <alignment vertical="top"/>
      <protection/>
    </xf>
    <xf numFmtId="0" fontId="4" fillId="0" borderId="0" xfId="0" applyFont="1" applyBorder="1" applyProtection="1">
      <protection/>
    </xf>
    <xf numFmtId="0" fontId="3" fillId="0" borderId="0" xfId="0" applyFont="1" applyBorder="1" applyProtection="1">
      <protection/>
    </xf>
    <xf numFmtId="0" fontId="34" fillId="0" borderId="0" xfId="0" applyFont="1" applyBorder="1" applyAlignment="1" applyProtection="1">
      <alignment wrapText="1"/>
      <protection/>
    </xf>
    <xf numFmtId="0" fontId="34" fillId="0" borderId="0" xfId="0" applyFont="1" applyBorder="1" applyProtection="1">
      <protection/>
    </xf>
    <xf numFmtId="0" fontId="33" fillId="0" borderId="49" xfId="0" applyFont="1" applyBorder="1" applyAlignment="1" applyProtection="1">
      <alignment horizontal="center"/>
      <protection/>
    </xf>
    <xf numFmtId="0" fontId="33" fillId="0" borderId="0" xfId="0" applyFont="1" applyBorder="1" applyProtection="1">
      <protection/>
    </xf>
    <xf numFmtId="0" fontId="34" fillId="0" borderId="49" xfId="0" applyFont="1" applyBorder="1" applyAlignment="1" applyProtection="1">
      <alignment horizontal="center" wrapText="1"/>
      <protection/>
    </xf>
    <xf numFmtId="0" fontId="34" fillId="0" borderId="0" xfId="0" applyFont="1" applyBorder="1" applyAlignment="1" applyProtection="1">
      <alignment horizontal="center" wrapText="1"/>
      <protection/>
    </xf>
    <xf numFmtId="0" fontId="34" fillId="0" borderId="0" xfId="0" applyFont="1" applyBorder="1" applyAlignment="1" applyProtection="1">
      <alignment horizontal="center"/>
      <protection/>
    </xf>
    <xf numFmtId="0" fontId="33" fillId="0" borderId="0" xfId="0" applyFont="1" applyBorder="1" applyAlignment="1" applyProtection="1">
      <alignment horizontal="center" wrapText="1"/>
      <protection/>
    </xf>
    <xf numFmtId="0" fontId="39" fillId="0" borderId="0" xfId="0" applyFont="1" applyBorder="1" applyAlignment="1" applyProtection="1">
      <alignment vertical="top"/>
      <protection/>
    </xf>
    <xf numFmtId="0" fontId="39" fillId="0" borderId="0" xfId="0" applyFont="1" applyBorder="1" applyProtection="1">
      <protection/>
    </xf>
    <xf numFmtId="0" fontId="15" fillId="0" borderId="0" xfId="0" applyFont="1" applyBorder="1" applyAlignment="1" applyProtection="1">
      <alignment vertical="center" wrapText="1"/>
      <protection/>
    </xf>
    <xf numFmtId="0" fontId="35" fillId="0" borderId="0" xfId="0" applyFont="1" applyBorder="1" applyAlignment="1" applyProtection="1" quotePrefix="1">
      <alignment vertical="center" wrapText="1"/>
      <protection/>
    </xf>
    <xf numFmtId="0" fontId="36" fillId="0" borderId="0" xfId="0" applyFont="1" applyBorder="1" applyProtection="1">
      <protection/>
    </xf>
    <xf numFmtId="0" fontId="34" fillId="0" borderId="0" xfId="0" applyFont="1" applyBorder="1" applyProtection="1">
      <protection/>
    </xf>
    <xf numFmtId="0" fontId="41" fillId="0" borderId="0" xfId="0" applyFont="1" applyBorder="1" applyAlignment="1" applyProtection="1" quotePrefix="1">
      <alignment vertical="center" wrapText="1"/>
      <protection/>
    </xf>
    <xf numFmtId="0" fontId="42" fillId="0" borderId="0" xfId="0" applyFont="1" applyBorder="1" applyProtection="1">
      <protection/>
    </xf>
    <xf numFmtId="0" fontId="40" fillId="0" borderId="0" xfId="0" applyFont="1" applyBorder="1" applyAlignment="1" applyProtection="1">
      <alignment vertical="top"/>
      <protection/>
    </xf>
    <xf numFmtId="0" fontId="36" fillId="0" borderId="27" xfId="0" applyFont="1" applyBorder="1" applyProtection="1">
      <protection/>
    </xf>
    <xf numFmtId="0" fontId="34" fillId="0" borderId="30" xfId="0" applyFont="1" applyBorder="1" applyProtection="1">
      <protection/>
    </xf>
    <xf numFmtId="0" fontId="14" fillId="0" borderId="0" xfId="0" applyFont="1" applyBorder="1" applyAlignment="1" applyProtection="1">
      <alignment vertical="top"/>
      <protection/>
    </xf>
    <xf numFmtId="0" fontId="0" fillId="0" borderId="0" xfId="0" applyFont="1" applyBorder="1" applyAlignment="1" applyProtection="1">
      <alignment vertical="top"/>
      <protection/>
    </xf>
    <xf numFmtId="0" fontId="22" fillId="0" borderId="27" xfId="0" applyFont="1" applyBorder="1" applyProtection="1">
      <protection/>
    </xf>
    <xf numFmtId="0" fontId="2" fillId="0" borderId="30" xfId="0" applyFont="1" applyBorder="1" applyProtection="1">
      <protection/>
    </xf>
    <xf numFmtId="0" fontId="22" fillId="0" borderId="0" xfId="0" applyFont="1" applyBorder="1" applyAlignment="1" applyProtection="1">
      <alignment vertical="top" wrapText="1"/>
      <protection/>
    </xf>
    <xf numFmtId="0" fontId="2" fillId="0" borderId="0" xfId="0" applyFont="1" applyBorder="1" applyAlignment="1" applyProtection="1">
      <alignment horizontal="center" wrapText="1"/>
      <protection/>
    </xf>
    <xf numFmtId="0" fontId="2" fillId="0" borderId="0" xfId="0" applyFont="1" applyBorder="1" applyAlignment="1" applyProtection="1">
      <alignment horizontal="center"/>
      <protection/>
    </xf>
    <xf numFmtId="0" fontId="11" fillId="0" borderId="0" xfId="0" applyFont="1" applyBorder="1" applyAlignment="1" applyProtection="1">
      <alignment horizontal="center" wrapText="1"/>
      <protection/>
    </xf>
    <xf numFmtId="0" fontId="36" fillId="0" borderId="0" xfId="0" applyFont="1" applyBorder="1" applyAlignment="1" applyProtection="1">
      <alignment horizontal="center" wrapText="1"/>
      <protection/>
    </xf>
    <xf numFmtId="0" fontId="33" fillId="0" borderId="0" xfId="0" applyFont="1" applyBorder="1" applyAlignment="1" applyProtection="1">
      <alignment horizontal="center" vertical="top"/>
      <protection/>
    </xf>
    <xf numFmtId="0" fontId="36" fillId="0" borderId="49" xfId="0" applyFont="1" applyBorder="1" applyAlignment="1" applyProtection="1">
      <alignment horizontal="center" wrapText="1"/>
      <protection/>
    </xf>
    <xf numFmtId="0" fontId="22" fillId="0" borderId="50" xfId="0" applyFont="1" applyBorder="1" applyAlignment="1">
      <alignment horizontal="center" wrapText="1"/>
    </xf>
    <xf numFmtId="0" fontId="22" fillId="0" borderId="51" xfId="0" applyFont="1" applyBorder="1" applyAlignment="1">
      <alignment horizontal="center" wrapText="1"/>
    </xf>
    <xf numFmtId="0" fontId="33" fillId="0" borderId="0" xfId="0" applyFont="1" applyBorder="1" applyAlignment="1" applyProtection="1">
      <alignment horizontal="center"/>
      <protection locked="0"/>
    </xf>
    <xf numFmtId="0" fontId="33" fillId="0" borderId="0" xfId="0" applyFont="1" applyBorder="1" applyAlignment="1" applyProtection="1">
      <alignment horizontal="center" wrapText="1"/>
      <protection locked="0"/>
    </xf>
    <xf numFmtId="0" fontId="3" fillId="0" borderId="2" xfId="0" applyFont="1" applyBorder="1"/>
    <xf numFmtId="0" fontId="23" fillId="0" borderId="2" xfId="0" applyFont="1" applyBorder="1"/>
    <xf numFmtId="0" fontId="2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xf numFmtId="0" fontId="20" fillId="0" borderId="0" xfId="0" applyFont="1" applyBorder="1" applyAlignment="1">
      <alignment horizontal="left" vertical="center" wrapText="1"/>
    </xf>
    <xf numFmtId="167" fontId="34" fillId="5" borderId="31" xfId="0" applyNumberFormat="1" applyFont="1" applyFill="1" applyBorder="1" applyAlignment="1" applyProtection="1">
      <alignment horizontal="center" vertical="center"/>
      <protection locked="0"/>
    </xf>
    <xf numFmtId="0" fontId="22"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xf numFmtId="0" fontId="2" fillId="0" borderId="6" xfId="0" applyFont="1" applyFill="1" applyBorder="1" applyAlignment="1">
      <alignment horizontal="right"/>
    </xf>
    <xf numFmtId="0" fontId="2" fillId="0" borderId="52" xfId="0" applyFont="1" applyFill="1" applyBorder="1" applyAlignment="1">
      <alignment horizontal="right"/>
    </xf>
    <xf numFmtId="3" fontId="2" fillId="0" borderId="0" xfId="0" applyNumberFormat="1" applyFont="1" applyBorder="1" applyAlignment="1">
      <alignment horizontal="center"/>
    </xf>
    <xf numFmtId="44" fontId="2" fillId="0" borderId="0" xfId="16" applyFont="1" applyBorder="1"/>
    <xf numFmtId="44" fontId="3" fillId="0" borderId="0" xfId="16" applyFont="1" applyBorder="1"/>
    <xf numFmtId="165" fontId="34" fillId="0" borderId="0" xfId="18" applyNumberFormat="1" applyFont="1" applyFill="1" applyBorder="1" applyAlignment="1" applyProtection="1">
      <alignment horizontal="center"/>
      <protection locked="0"/>
    </xf>
    <xf numFmtId="0" fontId="33" fillId="3" borderId="0" xfId="0" applyFont="1" applyFill="1" applyBorder="1" applyAlignment="1" applyProtection="1">
      <alignment vertical="top"/>
      <protection locked="0"/>
    </xf>
    <xf numFmtId="166" fontId="34" fillId="3" borderId="51" xfId="16" applyNumberFormat="1" applyFont="1" applyFill="1" applyBorder="1" applyAlignment="1" applyProtection="1">
      <alignment horizontal="center"/>
      <protection locked="0"/>
    </xf>
    <xf numFmtId="166" fontId="34" fillId="3" borderId="49" xfId="16" applyNumberFormat="1" applyFont="1" applyFill="1" applyBorder="1" applyAlignment="1" applyProtection="1">
      <alignment horizontal="center"/>
      <protection locked="0"/>
    </xf>
    <xf numFmtId="0" fontId="0" fillId="0" borderId="24" xfId="0" applyBorder="1"/>
    <xf numFmtId="166" fontId="8" fillId="0" borderId="11" xfId="16" applyNumberFormat="1" applyFont="1" applyFill="1" applyBorder="1" applyAlignment="1">
      <alignment horizontal="center"/>
    </xf>
    <xf numFmtId="166" fontId="23" fillId="0" borderId="26" xfId="16" applyNumberFormat="1" applyFont="1" applyBorder="1"/>
    <xf numFmtId="44" fontId="2" fillId="0" borderId="0" xfId="16" applyFont="1" applyBorder="1" applyAlignment="1">
      <alignment horizontal="center"/>
    </xf>
    <xf numFmtId="3" fontId="2" fillId="0" borderId="0" xfId="0" applyNumberFormat="1" applyFont="1" applyBorder="1" applyAlignment="1">
      <alignment horizontal="center" vertical="center"/>
    </xf>
    <xf numFmtId="0" fontId="22" fillId="2" borderId="50" xfId="0" applyFont="1" applyFill="1" applyBorder="1" applyAlignment="1">
      <alignment horizontal="center"/>
    </xf>
    <xf numFmtId="0" fontId="22" fillId="2" borderId="51" xfId="0" applyFont="1" applyFill="1" applyBorder="1" applyAlignment="1">
      <alignment horizontal="center" wrapText="1"/>
    </xf>
    <xf numFmtId="166" fontId="8" fillId="2" borderId="5" xfId="16" applyNumberFormat="1" applyFont="1" applyFill="1" applyBorder="1" applyAlignment="1">
      <alignment horizontal="center"/>
    </xf>
    <xf numFmtId="166" fontId="23" fillId="2" borderId="3" xfId="16" applyNumberFormat="1" applyFont="1" applyFill="1" applyBorder="1"/>
    <xf numFmtId="0" fontId="22" fillId="0" borderId="0" xfId="0" applyFont="1" applyFill="1" applyBorder="1" applyAlignment="1">
      <alignment horizontal="right" vertical="center"/>
    </xf>
    <xf numFmtId="166" fontId="22" fillId="0" borderId="0" xfId="16" applyNumberFormat="1" applyFont="1" applyFill="1" applyBorder="1" applyAlignment="1">
      <alignment horizontal="center"/>
    </xf>
    <xf numFmtId="0" fontId="2" fillId="0" borderId="0" xfId="0" applyFont="1" applyAlignment="1">
      <alignment vertical="top"/>
    </xf>
    <xf numFmtId="0" fontId="47" fillId="0" borderId="0" xfId="0" applyFont="1"/>
    <xf numFmtId="0" fontId="33" fillId="0" borderId="0" xfId="0" applyFont="1" applyBorder="1" applyAlignment="1" applyProtection="1">
      <alignment vertical="top" wrapText="1"/>
      <protection locked="0"/>
    </xf>
    <xf numFmtId="166" fontId="34" fillId="5" borderId="31" xfId="16" applyNumberFormat="1" applyFont="1" applyFill="1" applyBorder="1" applyAlignment="1" applyProtection="1">
      <alignment horizontal="center" vertical="center"/>
      <protection locked="0"/>
    </xf>
    <xf numFmtId="166" fontId="34" fillId="5" borderId="31" xfId="16" applyNumberFormat="1" applyFont="1" applyFill="1" applyBorder="1" applyAlignment="1" applyProtection="1" quotePrefix="1">
      <alignment horizontal="center" vertical="center"/>
      <protection locked="0"/>
    </xf>
    <xf numFmtId="0" fontId="33"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2" fillId="0" borderId="24" xfId="0" applyFont="1" applyFill="1" applyBorder="1" applyAlignment="1">
      <alignment horizontal="left"/>
    </xf>
    <xf numFmtId="0" fontId="22"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14" fontId="36" fillId="3" borderId="27" xfId="0" applyNumberFormat="1" applyFont="1" applyFill="1" applyBorder="1" applyAlignment="1" applyProtection="1">
      <alignment horizontal="left" vertical="top"/>
      <protection locked="0"/>
    </xf>
    <xf numFmtId="0" fontId="34" fillId="3" borderId="31" xfId="0" applyFont="1" applyFill="1" applyBorder="1" applyAlignment="1" applyProtection="1" quotePrefix="1">
      <alignment horizontal="left" vertical="top"/>
      <protection locked="0"/>
    </xf>
    <xf numFmtId="0" fontId="48" fillId="0" borderId="0" xfId="20" applyFont="1">
      <alignment/>
      <protection/>
    </xf>
    <xf numFmtId="0" fontId="1" fillId="0" borderId="0" xfId="20">
      <alignment/>
      <protection/>
    </xf>
    <xf numFmtId="0" fontId="48" fillId="0" borderId="54" xfId="20" applyFont="1" applyBorder="1" applyAlignment="1">
      <alignment horizontal="center" vertical="center"/>
      <protection/>
    </xf>
    <xf numFmtId="0" fontId="48" fillId="6" borderId="29" xfId="20" applyFont="1" applyFill="1" applyBorder="1">
      <alignment/>
      <protection/>
    </xf>
    <xf numFmtId="0" fontId="48" fillId="7" borderId="29" xfId="20" applyFont="1" applyFill="1" applyBorder="1">
      <alignment/>
      <protection/>
    </xf>
    <xf numFmtId="0" fontId="48" fillId="7" borderId="40" xfId="20" applyFont="1" applyFill="1" applyBorder="1">
      <alignment/>
      <protection/>
    </xf>
    <xf numFmtId="0" fontId="1" fillId="0" borderId="55" xfId="20" applyNumberFormat="1" applyBorder="1" applyAlignment="1">
      <alignment horizontal="center" vertical="center"/>
      <protection/>
    </xf>
    <xf numFmtId="168" fontId="1" fillId="0" borderId="21" xfId="20" applyNumberFormat="1" applyBorder="1" applyAlignment="1">
      <alignment horizontal="center" vertical="center"/>
      <protection/>
    </xf>
    <xf numFmtId="167" fontId="1" fillId="0" borderId="0" xfId="20" applyNumberFormat="1" applyBorder="1" applyAlignment="1">
      <alignment vertical="center"/>
      <protection/>
    </xf>
    <xf numFmtId="167" fontId="1" fillId="0" borderId="24" xfId="20" applyNumberFormat="1" applyBorder="1" applyAlignment="1">
      <alignment vertical="center"/>
      <protection/>
    </xf>
    <xf numFmtId="167" fontId="1" fillId="0" borderId="49" xfId="20" applyNumberFormat="1" applyBorder="1" applyAlignment="1">
      <alignment vertical="center"/>
      <protection/>
    </xf>
    <xf numFmtId="167" fontId="1" fillId="0" borderId="56" xfId="20" applyNumberFormat="1" applyBorder="1" applyAlignment="1">
      <alignment vertical="center"/>
      <protection/>
    </xf>
    <xf numFmtId="0" fontId="48" fillId="0" borderId="57" xfId="20" applyNumberFormat="1" applyFont="1" applyBorder="1">
      <alignment/>
      <protection/>
    </xf>
    <xf numFmtId="0" fontId="1" fillId="0" borderId="29" xfId="20" applyBorder="1">
      <alignment/>
      <protection/>
    </xf>
    <xf numFmtId="167" fontId="1" fillId="0" borderId="29" xfId="20" applyNumberFormat="1" applyBorder="1">
      <alignment/>
      <protection/>
    </xf>
    <xf numFmtId="0" fontId="48" fillId="0" borderId="0" xfId="20" applyNumberFormat="1" applyFont="1" applyBorder="1">
      <alignment/>
      <protection/>
    </xf>
    <xf numFmtId="0" fontId="1" fillId="0" borderId="0" xfId="20" applyBorder="1">
      <alignment/>
      <protection/>
    </xf>
    <xf numFmtId="168" fontId="1" fillId="0" borderId="0" xfId="20" applyNumberFormat="1" applyBorder="1">
      <alignment/>
      <protection/>
    </xf>
    <xf numFmtId="0" fontId="48" fillId="0" borderId="0" xfId="20" applyNumberFormat="1" applyFont="1" applyFill="1" applyBorder="1">
      <alignment/>
      <protection/>
    </xf>
    <xf numFmtId="167" fontId="1" fillId="0" borderId="21" xfId="20" applyNumberFormat="1" applyBorder="1" applyAlignment="1">
      <alignment horizontal="center" vertical="center"/>
      <protection/>
    </xf>
    <xf numFmtId="0" fontId="1" fillId="0" borderId="0" xfId="20" applyAlignment="1">
      <alignment vertical="center"/>
      <protection/>
    </xf>
    <xf numFmtId="0" fontId="1" fillId="0" borderId="58" xfId="20" applyBorder="1" applyAlignment="1">
      <alignment vertical="center"/>
      <protection/>
    </xf>
    <xf numFmtId="0" fontId="1" fillId="0" borderId="59" xfId="20" applyBorder="1" applyAlignment="1">
      <alignment vertical="center"/>
      <protection/>
    </xf>
    <xf numFmtId="0" fontId="48" fillId="6" borderId="50" xfId="20" applyFont="1" applyFill="1" applyBorder="1">
      <alignment/>
      <protection/>
    </xf>
    <xf numFmtId="0" fontId="48" fillId="7" borderId="50" xfId="20" applyFont="1" applyFill="1" applyBorder="1">
      <alignment/>
      <protection/>
    </xf>
    <xf numFmtId="0" fontId="48" fillId="7" borderId="60" xfId="20" applyFont="1" applyFill="1" applyBorder="1">
      <alignment/>
      <protection/>
    </xf>
    <xf numFmtId="0" fontId="48" fillId="0" borderId="16" xfId="20" applyFont="1" applyBorder="1" applyAlignment="1">
      <alignment vertical="center"/>
      <protection/>
    </xf>
    <xf numFmtId="0" fontId="1" fillId="0" borderId="0" xfId="20" applyBorder="1" applyAlignment="1">
      <alignment vertical="center"/>
      <protection/>
    </xf>
    <xf numFmtId="167" fontId="48" fillId="0" borderId="61" xfId="20" applyNumberFormat="1" applyFont="1" applyBorder="1" applyAlignment="1">
      <alignment vertical="center"/>
      <protection/>
    </xf>
    <xf numFmtId="167" fontId="48" fillId="0" borderId="62" xfId="20" applyNumberFormat="1" applyFont="1" applyBorder="1" applyAlignment="1">
      <alignment vertical="center"/>
      <protection/>
    </xf>
    <xf numFmtId="0" fontId="49" fillId="0" borderId="27" xfId="20" applyFont="1" applyBorder="1" applyAlignment="1">
      <alignment vertical="center"/>
      <protection/>
    </xf>
    <xf numFmtId="0" fontId="49" fillId="0" borderId="28" xfId="20" applyFont="1" applyBorder="1" applyAlignment="1">
      <alignment vertical="center"/>
      <protection/>
    </xf>
    <xf numFmtId="168" fontId="1" fillId="6" borderId="51" xfId="20" applyNumberFormat="1" applyFill="1" applyBorder="1" applyAlignment="1">
      <alignment vertical="center"/>
      <protection/>
    </xf>
    <xf numFmtId="168" fontId="1" fillId="7" borderId="51" xfId="20" applyNumberFormat="1" applyFill="1" applyBorder="1" applyAlignment="1">
      <alignment vertical="center"/>
      <protection/>
    </xf>
    <xf numFmtId="168" fontId="1" fillId="7" borderId="63" xfId="20" applyNumberFormat="1" applyFill="1" applyBorder="1" applyAlignment="1">
      <alignment vertical="center"/>
      <protection/>
    </xf>
    <xf numFmtId="0" fontId="50" fillId="0" borderId="0" xfId="20" applyFont="1" applyAlignment="1">
      <alignment vertical="center"/>
      <protection/>
    </xf>
    <xf numFmtId="0" fontId="48" fillId="0" borderId="31" xfId="20" applyFont="1" applyBorder="1" applyAlignment="1">
      <alignment vertical="center"/>
      <protection/>
    </xf>
    <xf numFmtId="0" fontId="1" fillId="0" borderId="30" xfId="20" applyBorder="1" applyAlignment="1">
      <alignment vertical="center"/>
      <protection/>
    </xf>
    <xf numFmtId="167" fontId="48" fillId="8" borderId="31" xfId="20" applyNumberFormat="1" applyFont="1" applyFill="1" applyBorder="1" applyAlignment="1">
      <alignment vertical="center"/>
      <protection/>
    </xf>
    <xf numFmtId="14" fontId="1" fillId="0" borderId="0" xfId="20" applyNumberFormat="1">
      <alignment/>
      <protection/>
    </xf>
    <xf numFmtId="9" fontId="1" fillId="0" borderId="0" xfId="20" applyNumberFormat="1">
      <alignment/>
      <protection/>
    </xf>
    <xf numFmtId="164" fontId="1" fillId="0" borderId="0" xfId="18" applyNumberFormat="1" applyFont="1"/>
    <xf numFmtId="167" fontId="1" fillId="0" borderId="0" xfId="20" applyNumberFormat="1" applyFont="1" applyBorder="1" applyAlignment="1">
      <alignment vertical="center"/>
      <protection/>
    </xf>
    <xf numFmtId="0" fontId="1" fillId="0" borderId="0" xfId="20" applyNumberFormat="1" applyFont="1" applyFill="1" applyBorder="1">
      <alignment/>
      <protection/>
    </xf>
    <xf numFmtId="0" fontId="48" fillId="6" borderId="36" xfId="20" applyFont="1" applyFill="1" applyBorder="1">
      <alignment/>
      <protection/>
    </xf>
    <xf numFmtId="0" fontId="48" fillId="7" borderId="31" xfId="20" applyFont="1" applyFill="1" applyBorder="1">
      <alignment/>
      <protection/>
    </xf>
    <xf numFmtId="167" fontId="1" fillId="0" borderId="0" xfId="20" applyNumberFormat="1">
      <alignment/>
      <protection/>
    </xf>
    <xf numFmtId="0" fontId="1" fillId="0" borderId="0" xfId="20" applyFont="1" applyAlignment="1">
      <alignment vertical="center"/>
      <protection/>
    </xf>
    <xf numFmtId="167" fontId="1" fillId="0" borderId="0" xfId="16" applyNumberFormat="1" applyFont="1"/>
    <xf numFmtId="7" fontId="1" fillId="0" borderId="0" xfId="16" applyNumberFormat="1" applyFont="1"/>
    <xf numFmtId="0" fontId="48" fillId="0" borderId="38" xfId="20" applyFont="1" applyBorder="1" applyAlignment="1">
      <alignment horizontal="center" vertical="center"/>
      <protection/>
    </xf>
    <xf numFmtId="0" fontId="1" fillId="0" borderId="9" xfId="20" applyNumberFormat="1" applyBorder="1" applyAlignment="1">
      <alignment horizontal="center" vertical="center"/>
      <protection/>
    </xf>
    <xf numFmtId="0" fontId="48" fillId="0" borderId="35" xfId="20" applyNumberFormat="1" applyFont="1" applyBorder="1">
      <alignment/>
      <protection/>
    </xf>
    <xf numFmtId="0" fontId="48" fillId="0" borderId="0" xfId="20" applyFont="1" applyBorder="1" applyAlignment="1">
      <alignment vertical="center"/>
      <protection/>
    </xf>
    <xf numFmtId="14" fontId="1" fillId="0" borderId="9" xfId="20" applyNumberFormat="1" applyBorder="1" applyAlignment="1">
      <alignment horizontal="center" vertical="center"/>
      <protection/>
    </xf>
    <xf numFmtId="14" fontId="1" fillId="0" borderId="39" xfId="20" applyNumberFormat="1" applyBorder="1" applyAlignment="1">
      <alignment horizontal="center" vertical="center"/>
      <protection/>
    </xf>
    <xf numFmtId="0" fontId="1" fillId="0" borderId="64" xfId="20" applyNumberFormat="1" applyFont="1" applyBorder="1" applyAlignment="1">
      <alignment horizontal="center" vertical="center"/>
      <protection/>
    </xf>
    <xf numFmtId="0" fontId="48" fillId="7" borderId="30" xfId="20" applyFont="1" applyFill="1" applyBorder="1">
      <alignment/>
      <protection/>
    </xf>
    <xf numFmtId="0" fontId="48" fillId="0" borderId="65" xfId="20" applyFont="1" applyBorder="1" applyAlignment="1">
      <alignment horizontal="center" vertical="center"/>
      <protection/>
    </xf>
    <xf numFmtId="0" fontId="48" fillId="6" borderId="57" xfId="20" applyFont="1" applyFill="1" applyBorder="1">
      <alignment/>
      <protection/>
    </xf>
    <xf numFmtId="0" fontId="48" fillId="7" borderId="28" xfId="20" applyFont="1" applyFill="1" applyBorder="1">
      <alignment/>
      <protection/>
    </xf>
    <xf numFmtId="0" fontId="1" fillId="0" borderId="0" xfId="20" applyFont="1">
      <alignment/>
      <protection/>
    </xf>
    <xf numFmtId="43" fontId="1" fillId="0" borderId="0" xfId="20" applyNumberFormat="1">
      <alignment/>
      <protection/>
    </xf>
    <xf numFmtId="0" fontId="48" fillId="0" borderId="50" xfId="20" applyFont="1" applyBorder="1">
      <alignment/>
      <protection/>
    </xf>
    <xf numFmtId="49" fontId="33" fillId="5" borderId="28" xfId="0" applyNumberFormat="1" applyFont="1" applyFill="1" applyBorder="1" applyAlignment="1" applyProtection="1" quotePrefix="1">
      <alignment vertical="center" wrapText="1"/>
      <protection locked="0"/>
    </xf>
    <xf numFmtId="49" fontId="33" fillId="5" borderId="30" xfId="0" applyNumberFormat="1" applyFont="1" applyFill="1" applyBorder="1" applyAlignment="1" applyProtection="1" quotePrefix="1">
      <alignment vertical="center" wrapText="1"/>
      <protection locked="0"/>
    </xf>
    <xf numFmtId="0" fontId="1" fillId="0" borderId="0" xfId="20" applyFont="1">
      <alignment/>
      <protection/>
    </xf>
    <xf numFmtId="0" fontId="1" fillId="0" borderId="0" xfId="20" applyFont="1" applyAlignment="1">
      <alignment horizontal="center"/>
      <protection/>
    </xf>
    <xf numFmtId="164" fontId="1" fillId="0" borderId="13" xfId="20" applyNumberFormat="1" applyBorder="1">
      <alignment/>
      <protection/>
    </xf>
    <xf numFmtId="0" fontId="48" fillId="6" borderId="66" xfId="20" applyFont="1" applyFill="1" applyBorder="1">
      <alignment/>
      <protection/>
    </xf>
    <xf numFmtId="0" fontId="48" fillId="7" borderId="66" xfId="20" applyFont="1" applyFill="1" applyBorder="1">
      <alignment/>
      <protection/>
    </xf>
    <xf numFmtId="0" fontId="48" fillId="7" borderId="67" xfId="20" applyFont="1" applyFill="1" applyBorder="1">
      <alignment/>
      <protection/>
    </xf>
    <xf numFmtId="9" fontId="1" fillId="0" borderId="0" xfId="15" applyFont="1" applyAlignment="1">
      <alignment horizontal="center"/>
    </xf>
    <xf numFmtId="167" fontId="1" fillId="0" borderId="13" xfId="20" applyNumberFormat="1" applyBorder="1">
      <alignment/>
      <protection/>
    </xf>
    <xf numFmtId="0" fontId="48" fillId="7" borderId="68" xfId="20" applyFont="1" applyFill="1" applyBorder="1">
      <alignment/>
      <protection/>
    </xf>
    <xf numFmtId="0" fontId="48" fillId="0" borderId="21" xfId="20" applyFont="1" applyBorder="1" applyAlignment="1">
      <alignment horizontal="center"/>
      <protection/>
    </xf>
    <xf numFmtId="49" fontId="33" fillId="5" borderId="27" xfId="0" applyNumberFormat="1" applyFont="1" applyFill="1" applyBorder="1" applyAlignment="1" applyProtection="1" quotePrefix="1">
      <alignment vertical="center"/>
      <protection locked="0"/>
    </xf>
    <xf numFmtId="166" fontId="2" fillId="0" borderId="0" xfId="0" applyNumberFormat="1" applyFont="1" applyFill="1" applyBorder="1" applyAlignment="1">
      <alignment horizontal="left"/>
    </xf>
    <xf numFmtId="14" fontId="22" fillId="0" borderId="0" xfId="0" applyNumberFormat="1" applyFont="1" applyFill="1" applyBorder="1" applyAlignment="1">
      <alignment horizontal="left"/>
    </xf>
    <xf numFmtId="0" fontId="51" fillId="0" borderId="5" xfId="0" applyNumberFormat="1" applyFont="1" applyFill="1" applyBorder="1" applyAlignment="1">
      <alignment horizontal="center" wrapText="1"/>
    </xf>
    <xf numFmtId="0" fontId="2" fillId="0" borderId="0" xfId="0" applyFont="1" applyAlignment="1" applyProtection="1">
      <alignment wrapText="1"/>
      <protection/>
    </xf>
    <xf numFmtId="0" fontId="33" fillId="5" borderId="27" xfId="0" applyFont="1" applyFill="1" applyBorder="1" applyAlignment="1" applyProtection="1">
      <alignment vertical="top"/>
      <protection locked="0"/>
    </xf>
    <xf numFmtId="0" fontId="33" fillId="5" borderId="28" xfId="0" applyFont="1" applyFill="1" applyBorder="1" applyAlignment="1" applyProtection="1">
      <alignment vertical="top"/>
      <protection locked="0"/>
    </xf>
    <xf numFmtId="0" fontId="33" fillId="5" borderId="30" xfId="0" applyFont="1" applyFill="1" applyBorder="1" applyAlignment="1" applyProtection="1">
      <alignment vertical="top"/>
      <protection locked="0"/>
    </xf>
    <xf numFmtId="49" fontId="33" fillId="5" borderId="27" xfId="0" applyNumberFormat="1" applyFont="1" applyFill="1" applyBorder="1" applyAlignment="1" applyProtection="1" quotePrefix="1">
      <alignment vertical="center" wrapText="1"/>
      <protection/>
    </xf>
    <xf numFmtId="49" fontId="33" fillId="5" borderId="28" xfId="0" applyNumberFormat="1" applyFont="1" applyFill="1" applyBorder="1" applyAlignment="1" applyProtection="1" quotePrefix="1">
      <alignment vertical="center" wrapText="1"/>
      <protection/>
    </xf>
    <xf numFmtId="49" fontId="33" fillId="5" borderId="30" xfId="0" applyNumberFormat="1" applyFont="1" applyFill="1" applyBorder="1" applyAlignment="1" applyProtection="1" quotePrefix="1">
      <alignment vertical="center" wrapText="1"/>
      <protection/>
    </xf>
    <xf numFmtId="0" fontId="41" fillId="0" borderId="0" xfId="0" applyFont="1" applyBorder="1" applyAlignment="1" applyProtection="1" quotePrefix="1">
      <alignment vertical="center" wrapText="1"/>
      <protection/>
    </xf>
    <xf numFmtId="49" fontId="33" fillId="5" borderId="27" xfId="0" applyNumberFormat="1" applyFont="1" applyFill="1" applyBorder="1" applyAlignment="1" applyProtection="1" quotePrefix="1">
      <alignment vertical="center" wrapText="1"/>
      <protection locked="0"/>
    </xf>
    <xf numFmtId="49" fontId="33" fillId="5" borderId="28" xfId="0" applyNumberFormat="1" applyFont="1" applyFill="1" applyBorder="1" applyAlignment="1" applyProtection="1" quotePrefix="1">
      <alignment vertical="center" wrapText="1"/>
      <protection locked="0"/>
    </xf>
    <xf numFmtId="49" fontId="33" fillId="5" borderId="30" xfId="0" applyNumberFormat="1" applyFont="1" applyFill="1" applyBorder="1" applyAlignment="1" applyProtection="1" quotePrefix="1">
      <alignment vertical="center" wrapText="1"/>
      <protection locked="0"/>
    </xf>
    <xf numFmtId="0" fontId="36" fillId="0" borderId="0" xfId="0" applyFont="1" applyFill="1" applyBorder="1" applyAlignment="1" applyProtection="1">
      <alignment horizontal="center" wrapText="1"/>
      <protection/>
    </xf>
    <xf numFmtId="0" fontId="36" fillId="0" borderId="49" xfId="0" applyFont="1" applyFill="1" applyBorder="1" applyAlignment="1" applyProtection="1">
      <alignment horizontal="center" wrapText="1"/>
      <protection/>
    </xf>
    <xf numFmtId="0" fontId="33" fillId="0" borderId="49" xfId="0" applyFont="1" applyBorder="1" applyAlignment="1" applyProtection="1">
      <alignment horizontal="center" wrapText="1"/>
      <protection/>
    </xf>
    <xf numFmtId="0" fontId="33" fillId="0" borderId="49" xfId="0" applyFont="1" applyBorder="1" applyAlignment="1" applyProtection="1">
      <alignment horizontal="center"/>
      <protection/>
    </xf>
    <xf numFmtId="0" fontId="22" fillId="0" borderId="27" xfId="0" applyFont="1" applyBorder="1" applyAlignment="1" applyProtection="1">
      <alignment wrapText="1"/>
      <protection/>
    </xf>
    <xf numFmtId="0" fontId="22" fillId="0" borderId="30" xfId="0" applyFont="1" applyBorder="1" applyAlignment="1" applyProtection="1">
      <alignment wrapText="1"/>
      <protection/>
    </xf>
    <xf numFmtId="0" fontId="22" fillId="0" borderId="27" xfId="0" applyFont="1" applyFill="1" applyBorder="1" applyAlignment="1" applyProtection="1">
      <alignment wrapText="1"/>
      <protection/>
    </xf>
    <xf numFmtId="0" fontId="22" fillId="0" borderId="30" xfId="0" applyFont="1" applyFill="1" applyBorder="1" applyAlignment="1" applyProtection="1">
      <alignment wrapText="1"/>
      <protection/>
    </xf>
    <xf numFmtId="0" fontId="22" fillId="0" borderId="27" xfId="0" applyFont="1" applyBorder="1" applyAlignment="1" applyProtection="1">
      <alignment vertical="top" wrapText="1"/>
      <protection/>
    </xf>
    <xf numFmtId="0" fontId="22" fillId="0" borderId="30" xfId="0" applyFont="1" applyBorder="1" applyAlignment="1" applyProtection="1">
      <alignment vertical="top" wrapText="1"/>
      <protection/>
    </xf>
    <xf numFmtId="0" fontId="33" fillId="0" borderId="0" xfId="0" applyFont="1" applyBorder="1" applyAlignment="1" applyProtection="1">
      <alignment horizontal="center"/>
      <protection/>
    </xf>
    <xf numFmtId="0" fontId="32" fillId="0" borderId="0" xfId="0" applyFont="1" applyAlignment="1" applyProtection="1">
      <alignment horizontal="center"/>
      <protection locked="0"/>
    </xf>
    <xf numFmtId="0" fontId="35" fillId="0" borderId="0" xfId="0" applyFont="1" applyBorder="1" applyAlignment="1" applyProtection="1" quotePrefix="1">
      <alignment vertical="center" wrapText="1"/>
      <protection/>
    </xf>
    <xf numFmtId="0" fontId="36" fillId="0" borderId="27" xfId="0" applyFont="1" applyBorder="1" applyAlignment="1" applyProtection="1">
      <alignment wrapText="1"/>
      <protection/>
    </xf>
    <xf numFmtId="0" fontId="36" fillId="0" borderId="30" xfId="0" applyFont="1" applyBorder="1" applyAlignment="1" applyProtection="1">
      <alignment wrapText="1"/>
      <protection/>
    </xf>
    <xf numFmtId="0" fontId="33" fillId="0" borderId="49" xfId="0" applyFont="1" applyBorder="1" applyAlignment="1" applyProtection="1">
      <alignment horizontal="center" vertical="center"/>
      <protection/>
    </xf>
    <xf numFmtId="0" fontId="41" fillId="0" borderId="0" xfId="0" applyFont="1" applyBorder="1" applyAlignment="1" applyProtection="1">
      <alignment vertical="center" wrapText="1"/>
      <protection/>
    </xf>
    <xf numFmtId="0" fontId="36" fillId="0" borderId="27" xfId="0" applyFont="1" applyFill="1" applyBorder="1" applyAlignment="1" applyProtection="1">
      <alignment wrapText="1"/>
      <protection/>
    </xf>
    <xf numFmtId="0" fontId="36" fillId="0" borderId="30" xfId="0" applyFont="1" applyFill="1" applyBorder="1" applyAlignment="1" applyProtection="1">
      <alignment wrapText="1"/>
      <protection/>
    </xf>
    <xf numFmtId="0" fontId="36" fillId="0" borderId="27" xfId="0" applyFont="1" applyBorder="1" applyAlignment="1" applyProtection="1">
      <alignment vertical="top" wrapText="1"/>
      <protection/>
    </xf>
    <xf numFmtId="0" fontId="36" fillId="0" borderId="30" xfId="0" applyFont="1" applyBorder="1" applyAlignment="1" applyProtection="1">
      <alignment vertical="top" wrapText="1"/>
      <protection/>
    </xf>
    <xf numFmtId="0" fontId="43" fillId="0" borderId="0" xfId="0" applyFont="1" applyBorder="1" applyAlignment="1" applyProtection="1">
      <alignment horizontal="left" vertical="top" wrapText="1"/>
      <protection/>
    </xf>
    <xf numFmtId="0" fontId="34" fillId="0" borderId="49" xfId="0" applyFont="1" applyBorder="1" applyAlignment="1" applyProtection="1">
      <alignment horizontal="center" wrapText="1"/>
      <protection/>
    </xf>
    <xf numFmtId="0" fontId="41" fillId="0" borderId="0" xfId="0" applyFont="1" applyFill="1" applyBorder="1" applyAlignment="1" applyProtection="1">
      <alignment horizontal="left" vertical="top" wrapText="1"/>
      <protection/>
    </xf>
    <xf numFmtId="0" fontId="41" fillId="0" borderId="24" xfId="0" applyFont="1" applyFill="1" applyBorder="1" applyAlignment="1" applyProtection="1">
      <alignment horizontal="left" vertical="top" wrapText="1"/>
      <protection/>
    </xf>
    <xf numFmtId="0" fontId="41" fillId="0" borderId="0" xfId="0" applyFont="1" applyFill="1" applyBorder="1" applyAlignment="1" applyProtection="1">
      <alignment vertical="top" wrapText="1"/>
      <protection/>
    </xf>
    <xf numFmtId="0" fontId="41" fillId="0" borderId="24" xfId="0" applyFont="1" applyFill="1" applyBorder="1" applyAlignment="1" applyProtection="1">
      <alignment vertical="top" wrapText="1"/>
      <protection/>
    </xf>
    <xf numFmtId="0" fontId="41" fillId="0" borderId="0" xfId="0" applyFont="1" applyFill="1" applyBorder="1" applyAlignment="1" applyProtection="1" quotePrefix="1">
      <alignment vertical="top" wrapText="1"/>
      <protection/>
    </xf>
    <xf numFmtId="0" fontId="36" fillId="0" borderId="0" xfId="0" applyFont="1" applyFill="1" applyBorder="1" applyAlignment="1" applyProtection="1">
      <alignment wrapText="1"/>
      <protection/>
    </xf>
    <xf numFmtId="0" fontId="36" fillId="0" borderId="0" xfId="0" applyFont="1" applyBorder="1" applyAlignment="1" applyProtection="1">
      <alignment wrapText="1"/>
      <protection/>
    </xf>
    <xf numFmtId="0" fontId="36" fillId="0" borderId="0" xfId="0" applyFont="1" applyBorder="1" applyAlignment="1" applyProtection="1">
      <alignment vertical="top" wrapText="1"/>
      <protection/>
    </xf>
    <xf numFmtId="0" fontId="41" fillId="0" borderId="0" xfId="0" applyFont="1" applyBorder="1" applyAlignment="1" applyProtection="1">
      <alignment horizontal="left" vertical="center" wrapText="1"/>
      <protection/>
    </xf>
    <xf numFmtId="0" fontId="41" fillId="0" borderId="24" xfId="0" applyFont="1" applyBorder="1" applyAlignment="1" applyProtection="1">
      <alignment horizontal="left" vertical="center" wrapText="1"/>
      <protection/>
    </xf>
    <xf numFmtId="0" fontId="34" fillId="3" borderId="27" xfId="0" applyFont="1" applyFill="1" applyBorder="1" applyAlignment="1" applyProtection="1">
      <alignment horizontal="left"/>
      <protection locked="0"/>
    </xf>
    <xf numFmtId="0" fontId="34" fillId="3" borderId="35" xfId="0" applyFont="1" applyFill="1" applyBorder="1" applyAlignment="1" applyProtection="1">
      <alignment horizontal="left"/>
      <protection locked="0"/>
    </xf>
    <xf numFmtId="0" fontId="34" fillId="5" borderId="27" xfId="0" applyFont="1" applyFill="1" applyBorder="1" applyAlignment="1" applyProtection="1">
      <alignment horizontal="left" vertical="center" wrapText="1"/>
      <protection locked="0"/>
    </xf>
    <xf numFmtId="0" fontId="34" fillId="5" borderId="28" xfId="0" applyFont="1" applyFill="1" applyBorder="1" applyAlignment="1" applyProtection="1">
      <alignment horizontal="left" vertical="center" wrapText="1"/>
      <protection locked="0"/>
    </xf>
    <xf numFmtId="0" fontId="34" fillId="5" borderId="30" xfId="0" applyFont="1" applyFill="1" applyBorder="1" applyAlignment="1" applyProtection="1">
      <alignment horizontal="left" vertical="center" wrapText="1"/>
      <protection locked="0"/>
    </xf>
    <xf numFmtId="0" fontId="42" fillId="0" borderId="33" xfId="0" applyFont="1" applyBorder="1" applyAlignment="1" applyProtection="1" quotePrefix="1">
      <alignment vertical="top" wrapText="1"/>
      <protection/>
    </xf>
    <xf numFmtId="0" fontId="43" fillId="0" borderId="0" xfId="0" applyFont="1" applyBorder="1" applyAlignment="1" applyProtection="1" quotePrefix="1">
      <alignment vertical="top" wrapText="1"/>
      <protection/>
    </xf>
    <xf numFmtId="0" fontId="43" fillId="0" borderId="0" xfId="0" applyFont="1" applyBorder="1" applyAlignment="1" applyProtection="1">
      <alignment vertical="top" wrapText="1"/>
      <protection/>
    </xf>
    <xf numFmtId="0" fontId="43" fillId="0" borderId="0" xfId="0" applyFont="1" applyBorder="1" applyAlignment="1" applyProtection="1">
      <alignment vertical="top" wrapText="1"/>
      <protection locked="0"/>
    </xf>
    <xf numFmtId="0" fontId="4" fillId="9" borderId="69" xfId="0" applyFont="1" applyFill="1" applyBorder="1" applyAlignment="1">
      <alignment horizontal="center" vertical="center"/>
    </xf>
    <xf numFmtId="166" fontId="22" fillId="0" borderId="27" xfId="16" applyNumberFormat="1" applyFont="1" applyFill="1" applyBorder="1" applyAlignment="1">
      <alignment horizontal="center" vertical="center" wrapText="1"/>
    </xf>
    <xf numFmtId="166" fontId="22" fillId="0" borderId="28" xfId="16" applyNumberFormat="1" applyFont="1" applyFill="1" applyBorder="1" applyAlignment="1">
      <alignment horizontal="center" vertical="center" wrapText="1"/>
    </xf>
    <xf numFmtId="166" fontId="22" fillId="0" borderId="30" xfId="16" applyNumberFormat="1" applyFont="1" applyFill="1" applyBorder="1" applyAlignment="1">
      <alignment horizontal="center" vertical="center" wrapText="1"/>
    </xf>
    <xf numFmtId="0" fontId="22" fillId="0" borderId="23" xfId="0" applyFont="1" applyBorder="1" applyAlignment="1">
      <alignment wrapText="1"/>
    </xf>
    <xf numFmtId="0" fontId="22" fillId="0" borderId="9" xfId="0" applyFont="1" applyBorder="1" applyAlignment="1">
      <alignment wrapText="1"/>
    </xf>
    <xf numFmtId="0" fontId="22" fillId="0" borderId="23" xfId="0" applyFont="1" applyFill="1" applyBorder="1" applyAlignment="1">
      <alignment wrapText="1"/>
    </xf>
    <xf numFmtId="0" fontId="22" fillId="0" borderId="9" xfId="0" applyFont="1" applyFill="1" applyBorder="1" applyAlignment="1">
      <alignment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166" fontId="2" fillId="0" borderId="8" xfId="16" applyNumberFormat="1" applyFont="1" applyBorder="1" applyAlignment="1">
      <alignment horizontal="center"/>
    </xf>
    <xf numFmtId="166" fontId="2" fillId="0" borderId="70" xfId="16" applyNumberFormat="1" applyFont="1" applyBorder="1" applyAlignment="1">
      <alignment horizontal="center"/>
    </xf>
    <xf numFmtId="166" fontId="3" fillId="0" borderId="53" xfId="16" applyNumberFormat="1" applyFont="1" applyBorder="1" applyAlignment="1">
      <alignment horizontal="center"/>
    </xf>
    <xf numFmtId="166" fontId="3" fillId="0" borderId="56" xfId="16" applyNumberFormat="1" applyFont="1" applyBorder="1" applyAlignment="1">
      <alignment horizontal="center"/>
    </xf>
    <xf numFmtId="0" fontId="22" fillId="0" borderId="71" xfId="0" applyFont="1" applyFill="1" applyBorder="1" applyAlignment="1">
      <alignment horizontal="left"/>
    </xf>
    <xf numFmtId="0" fontId="22" fillId="0" borderId="72" xfId="0" applyFont="1" applyFill="1" applyBorder="1" applyAlignment="1">
      <alignment horizontal="left"/>
    </xf>
    <xf numFmtId="0" fontId="22" fillId="0" borderId="73" xfId="0" applyFont="1" applyFill="1" applyBorder="1" applyAlignment="1">
      <alignment horizontal="left"/>
    </xf>
    <xf numFmtId="0" fontId="22" fillId="0" borderId="8" xfId="0" applyFont="1" applyFill="1" applyBorder="1" applyAlignment="1">
      <alignment horizontal="left"/>
    </xf>
    <xf numFmtId="0" fontId="22" fillId="0" borderId="23" xfId="0" applyFont="1" applyFill="1" applyBorder="1" applyAlignment="1">
      <alignment horizontal="left"/>
    </xf>
    <xf numFmtId="0" fontId="22" fillId="0" borderId="9" xfId="0" applyFont="1" applyFill="1" applyBorder="1" applyAlignment="1">
      <alignment horizontal="left"/>
    </xf>
    <xf numFmtId="0" fontId="22" fillId="0" borderId="23" xfId="0" applyFont="1" applyBorder="1" applyAlignment="1">
      <alignment vertical="top" wrapText="1"/>
    </xf>
    <xf numFmtId="0" fontId="22" fillId="0" borderId="9" xfId="0" applyFont="1" applyBorder="1" applyAlignment="1">
      <alignment vertical="top" wrapText="1"/>
    </xf>
    <xf numFmtId="0" fontId="2" fillId="0" borderId="50" xfId="0" applyFont="1" applyBorder="1" applyAlignment="1">
      <alignment horizontal="center" wrapText="1"/>
    </xf>
    <xf numFmtId="0" fontId="2" fillId="0" borderId="51" xfId="0" applyFont="1" applyBorder="1" applyAlignment="1">
      <alignment horizontal="center" wrapText="1"/>
    </xf>
    <xf numFmtId="0" fontId="22" fillId="0" borderId="60" xfId="0" applyFont="1" applyBorder="1" applyAlignment="1">
      <alignment horizontal="center" wrapText="1"/>
    </xf>
    <xf numFmtId="0" fontId="22" fillId="0" borderId="63" xfId="0" applyFont="1" applyBorder="1" applyAlignment="1">
      <alignment horizontal="center" wrapText="1"/>
    </xf>
    <xf numFmtId="3" fontId="11" fillId="0" borderId="0" xfId="0" applyNumberFormat="1" applyFont="1" applyAlignment="1">
      <alignment vertical="top" wrapText="1"/>
    </xf>
    <xf numFmtId="0" fontId="2" fillId="0" borderId="0" xfId="0" applyFont="1" applyAlignment="1">
      <alignment vertical="top" wrapText="1"/>
    </xf>
    <xf numFmtId="0" fontId="11" fillId="0" borderId="0" xfId="0" applyFont="1" applyAlignment="1" applyProtection="1">
      <alignment vertical="top" wrapText="1"/>
      <protection locked="0"/>
    </xf>
    <xf numFmtId="0" fontId="22" fillId="0" borderId="50" xfId="0" applyFont="1" applyBorder="1" applyAlignment="1">
      <alignment horizontal="center" wrapText="1"/>
    </xf>
    <xf numFmtId="0" fontId="22" fillId="0" borderId="51" xfId="0" applyFont="1" applyBorder="1" applyAlignment="1">
      <alignment horizontal="center" wrapText="1"/>
    </xf>
    <xf numFmtId="166" fontId="2" fillId="0" borderId="71" xfId="16" applyNumberFormat="1" applyFont="1" applyBorder="1" applyAlignment="1">
      <alignment horizontal="center"/>
    </xf>
    <xf numFmtId="166" fontId="2" fillId="0" borderId="74" xfId="16" applyNumberFormat="1" applyFont="1" applyBorder="1" applyAlignment="1">
      <alignment horizontal="center"/>
    </xf>
    <xf numFmtId="3" fontId="2" fillId="0" borderId="58" xfId="0" applyNumberFormat="1" applyFont="1" applyBorder="1" applyAlignment="1">
      <alignment horizontal="center" vertical="center" wrapText="1"/>
    </xf>
    <xf numFmtId="3" fontId="2" fillId="0" borderId="75" xfId="0" applyNumberFormat="1" applyFont="1" applyBorder="1" applyAlignment="1">
      <alignment horizontal="center" vertical="center" wrapText="1"/>
    </xf>
    <xf numFmtId="3" fontId="2" fillId="0" borderId="53" xfId="0" applyNumberFormat="1" applyFont="1" applyBorder="1" applyAlignment="1">
      <alignment horizontal="center" vertical="center" wrapText="1"/>
    </xf>
    <xf numFmtId="3" fontId="2" fillId="0" borderId="56" xfId="0" applyNumberFormat="1" applyFont="1" applyBorder="1" applyAlignment="1">
      <alignment horizontal="center" vertical="center" wrapText="1"/>
    </xf>
    <xf numFmtId="0" fontId="2" fillId="0" borderId="0" xfId="0" applyFont="1"/>
    <xf numFmtId="0" fontId="11" fillId="0" borderId="0" xfId="0" applyFont="1" applyFill="1" applyAlignment="1">
      <alignment wrapText="1"/>
    </xf>
    <xf numFmtId="0" fontId="11" fillId="0" borderId="0" xfId="0" applyFont="1" applyFill="1" applyAlignment="1">
      <alignment/>
    </xf>
    <xf numFmtId="0" fontId="22" fillId="0" borderId="50" xfId="0" applyFont="1" applyFill="1" applyBorder="1" applyAlignment="1">
      <alignment horizontal="center" wrapText="1"/>
    </xf>
    <xf numFmtId="0" fontId="22" fillId="0" borderId="51" xfId="0" applyFont="1" applyFill="1" applyBorder="1" applyAlignment="1">
      <alignment horizontal="center" wrapText="1"/>
    </xf>
    <xf numFmtId="0" fontId="11" fillId="0" borderId="0" xfId="0" applyNumberFormat="1" applyFont="1" applyAlignment="1">
      <alignment horizontal="left" vertical="top" wrapText="1"/>
    </xf>
    <xf numFmtId="0" fontId="27" fillId="0" borderId="0" xfId="0" applyFont="1" applyAlignment="1">
      <alignment horizontal="center"/>
    </xf>
    <xf numFmtId="0" fontId="4" fillId="9" borderId="69" xfId="0" applyFont="1" applyFill="1" applyBorder="1" applyAlignment="1">
      <alignment horizontal="center" vertical="center"/>
    </xf>
    <xf numFmtId="0" fontId="15" fillId="9" borderId="69" xfId="0" applyFont="1" applyFill="1" applyBorder="1" applyAlignment="1">
      <alignment horizontal="center" vertical="center"/>
    </xf>
    <xf numFmtId="167" fontId="22" fillId="0" borderId="27" xfId="16" applyNumberFormat="1" applyFont="1" applyFill="1" applyBorder="1" applyAlignment="1">
      <alignment horizontal="center" vertical="center" wrapText="1"/>
    </xf>
    <xf numFmtId="167" fontId="22" fillId="0" borderId="28" xfId="16" applyNumberFormat="1" applyFont="1" applyFill="1" applyBorder="1" applyAlignment="1">
      <alignment horizontal="center" vertical="center" wrapText="1"/>
    </xf>
    <xf numFmtId="167" fontId="22" fillId="0" borderId="30" xfId="16"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6" xfId="0" applyFont="1" applyBorder="1" applyAlignment="1">
      <alignment vertical="top"/>
    </xf>
    <xf numFmtId="0" fontId="20" fillId="0" borderId="0" xfId="0" applyFont="1" applyBorder="1" applyAlignment="1" quotePrefix="1">
      <alignment horizontal="left" vertical="center" wrapText="1"/>
    </xf>
    <xf numFmtId="0" fontId="20" fillId="0" borderId="0" xfId="0" applyFont="1" applyBorder="1" applyAlignment="1">
      <alignment horizontal="left" vertical="center" wrapText="1"/>
    </xf>
    <xf numFmtId="0" fontId="2" fillId="0" borderId="0" xfId="0" applyFont="1" applyFill="1" applyBorder="1" applyAlignment="1">
      <alignment wrapText="1"/>
    </xf>
    <xf numFmtId="0" fontId="2" fillId="0" borderId="16" xfId="0" applyFont="1" applyFill="1" applyBorder="1"/>
    <xf numFmtId="0" fontId="2" fillId="0" borderId="0" xfId="0" applyFont="1" applyFill="1" applyBorder="1"/>
    <xf numFmtId="0" fontId="23" fillId="0" borderId="0" xfId="0" applyFont="1" applyFill="1" applyBorder="1" applyAlignment="1">
      <alignment horizontal="left"/>
    </xf>
    <xf numFmtId="0" fontId="2" fillId="0" borderId="16" xfId="0" applyFont="1" applyFill="1" applyBorder="1" applyAlignment="1">
      <alignment horizontal="left"/>
    </xf>
    <xf numFmtId="0" fontId="2" fillId="0" borderId="0" xfId="0" applyFont="1" applyFill="1" applyBorder="1" applyAlignment="1">
      <alignment horizontal="left"/>
    </xf>
    <xf numFmtId="0" fontId="2" fillId="0" borderId="59" xfId="0" applyFont="1" applyBorder="1" applyAlignment="1">
      <alignment horizontal="left"/>
    </xf>
    <xf numFmtId="0" fontId="2" fillId="0" borderId="75" xfId="0" applyFont="1" applyBorder="1" applyAlignment="1">
      <alignment horizontal="left"/>
    </xf>
    <xf numFmtId="0" fontId="2" fillId="0" borderId="58" xfId="0" applyFont="1" applyBorder="1" applyAlignment="1">
      <alignment horizontal="left"/>
    </xf>
    <xf numFmtId="0" fontId="2" fillId="0" borderId="16" xfId="0" applyFont="1" applyFill="1" applyBorder="1" applyAlignment="1">
      <alignment wrapText="1"/>
    </xf>
    <xf numFmtId="0" fontId="22" fillId="0" borderId="0" xfId="0" applyFont="1" applyFill="1" applyBorder="1" applyAlignment="1">
      <alignment horizontal="left"/>
    </xf>
    <xf numFmtId="0" fontId="22" fillId="0" borderId="58" xfId="0" applyFont="1" applyBorder="1"/>
    <xf numFmtId="0" fontId="22" fillId="0" borderId="59" xfId="0" applyFont="1" applyBorder="1"/>
    <xf numFmtId="0" fontId="22" fillId="0" borderId="38" xfId="0" applyFont="1" applyBorder="1"/>
    <xf numFmtId="0" fontId="22" fillId="0" borderId="53" xfId="0" applyFont="1" applyBorder="1"/>
    <xf numFmtId="0" fontId="22" fillId="0" borderId="49" xfId="0" applyFont="1" applyBorder="1"/>
    <xf numFmtId="0" fontId="22" fillId="0" borderId="39" xfId="0" applyFont="1" applyBorder="1"/>
    <xf numFmtId="167" fontId="22" fillId="0" borderId="27" xfId="18" applyNumberFormat="1" applyFont="1" applyFill="1" applyBorder="1" applyAlignment="1">
      <alignment horizontal="center" vertical="center" wrapText="1"/>
    </xf>
    <xf numFmtId="167" fontId="22" fillId="0" borderId="28" xfId="18" applyNumberFormat="1" applyFont="1" applyFill="1" applyBorder="1" applyAlignment="1">
      <alignment horizontal="center" vertical="center" wrapText="1"/>
    </xf>
    <xf numFmtId="167" fontId="22" fillId="0" borderId="30" xfId="18" applyNumberFormat="1" applyFont="1" applyFill="1" applyBorder="1" applyAlignment="1">
      <alignment horizontal="center" vertical="center" wrapText="1"/>
    </xf>
    <xf numFmtId="0" fontId="11" fillId="0" borderId="0" xfId="0" applyFont="1" applyFill="1" applyAlignment="1">
      <alignment horizontal="left" wrapText="1"/>
    </xf>
    <xf numFmtId="166" fontId="2" fillId="0" borderId="7" xfId="16" applyNumberFormat="1" applyFont="1" applyBorder="1"/>
    <xf numFmtId="166" fontId="2" fillId="0" borderId="76" xfId="16" applyNumberFormat="1" applyFont="1" applyBorder="1"/>
    <xf numFmtId="166" fontId="3" fillId="0" borderId="1" xfId="16" applyNumberFormat="1" applyFont="1" applyBorder="1"/>
    <xf numFmtId="166" fontId="3" fillId="0" borderId="77" xfId="16" applyNumberFormat="1" applyFont="1" applyBorder="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9286875</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2812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44"/>
  <sheetViews>
    <sheetView showGridLines="0" zoomScale="80" zoomScaleNormal="80" workbookViewId="0" topLeftCell="C163">
      <selection activeCell="E188" sqref="E188"/>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7.4">
      <c r="C1" s="107"/>
    </row>
    <row r="2" spans="3:14" ht="22.8">
      <c r="C2" s="438" t="s">
        <v>60</v>
      </c>
      <c r="D2" s="438"/>
      <c r="E2" s="438"/>
      <c r="F2" s="438"/>
      <c r="G2" s="438"/>
      <c r="H2" s="438"/>
      <c r="I2" s="438"/>
      <c r="J2" s="438"/>
      <c r="K2" s="438"/>
      <c r="L2" s="438"/>
      <c r="M2" s="438"/>
      <c r="N2" s="178"/>
    </row>
    <row r="3" ht="13.8">
      <c r="C3" s="112"/>
    </row>
    <row r="4" spans="3:12" ht="13.8">
      <c r="C4" s="232" t="s">
        <v>67</v>
      </c>
      <c r="I4" s="176"/>
      <c r="J4" s="112" t="s">
        <v>98</v>
      </c>
      <c r="K4" s="112"/>
      <c r="L4" s="112"/>
    </row>
    <row r="5" spans="3:12" ht="13.8">
      <c r="C5" s="232" t="s">
        <v>68</v>
      </c>
      <c r="I5" s="175"/>
      <c r="J5" s="112" t="s">
        <v>97</v>
      </c>
      <c r="K5" s="112"/>
      <c r="L5" s="112"/>
    </row>
    <row r="6" ht="13.8" thickBot="1"/>
    <row r="7" spans="2:15" ht="18"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8" thickBot="1">
      <c r="B9" s="210"/>
      <c r="C9" s="236" t="s">
        <v>63</v>
      </c>
      <c r="D9" s="236" t="s">
        <v>64</v>
      </c>
      <c r="E9" s="236"/>
      <c r="F9" s="236"/>
      <c r="G9" s="236" t="s">
        <v>65</v>
      </c>
      <c r="H9" s="124"/>
      <c r="I9" s="124"/>
      <c r="J9" s="124"/>
      <c r="K9" s="124"/>
      <c r="L9" s="124"/>
      <c r="M9" s="124"/>
      <c r="N9" s="116"/>
      <c r="O9" s="211"/>
    </row>
    <row r="10" spans="2:15" ht="32.25" customHeight="1" thickBot="1" thickTop="1">
      <c r="B10" s="210"/>
      <c r="C10" s="259" t="s">
        <v>149</v>
      </c>
      <c r="D10" s="235"/>
      <c r="E10" s="235"/>
      <c r="F10" s="235"/>
      <c r="G10" s="138" t="s">
        <v>155</v>
      </c>
      <c r="H10" s="139"/>
      <c r="I10" s="139"/>
      <c r="J10" s="139"/>
      <c r="K10" s="139"/>
      <c r="L10" s="139"/>
      <c r="M10" s="140"/>
      <c r="N10" s="116"/>
      <c r="O10" s="211"/>
    </row>
    <row r="11" spans="2:15" ht="15" thickBot="1">
      <c r="B11" s="210"/>
      <c r="C11" s="237" t="s">
        <v>0</v>
      </c>
      <c r="D11" s="450" t="s">
        <v>76</v>
      </c>
      <c r="E11" s="450"/>
      <c r="F11" s="451"/>
      <c r="G11" s="138" t="s">
        <v>156</v>
      </c>
      <c r="H11" s="139"/>
      <c r="I11" s="139"/>
      <c r="J11" s="139"/>
      <c r="K11" s="139"/>
      <c r="L11" s="139"/>
      <c r="M11" s="140"/>
      <c r="N11" s="116"/>
      <c r="O11" s="212"/>
    </row>
    <row r="12" spans="2:15" ht="15" thickBot="1">
      <c r="B12" s="210"/>
      <c r="C12" s="238" t="s">
        <v>1</v>
      </c>
      <c r="D12" s="452" t="s">
        <v>75</v>
      </c>
      <c r="E12" s="452"/>
      <c r="F12" s="453"/>
      <c r="G12" s="138" t="s">
        <v>194</v>
      </c>
      <c r="H12" s="139"/>
      <c r="I12" s="139"/>
      <c r="J12" s="139"/>
      <c r="K12" s="139"/>
      <c r="L12" s="139"/>
      <c r="M12" s="140"/>
      <c r="N12" s="116"/>
      <c r="O12" s="213"/>
    </row>
    <row r="13" spans="2:15" ht="15" thickBot="1">
      <c r="B13" s="210"/>
      <c r="C13" s="238" t="s">
        <v>10</v>
      </c>
      <c r="D13" s="452" t="s">
        <v>74</v>
      </c>
      <c r="E13" s="452"/>
      <c r="F13" s="453"/>
      <c r="G13" s="138" t="s">
        <v>157</v>
      </c>
      <c r="H13" s="139"/>
      <c r="I13" s="139"/>
      <c r="J13" s="139"/>
      <c r="K13" s="139"/>
      <c r="L13" s="139"/>
      <c r="M13" s="140"/>
      <c r="N13" s="116"/>
      <c r="O13" s="214"/>
    </row>
    <row r="14" spans="2:15" ht="15" thickBot="1">
      <c r="B14" s="210"/>
      <c r="C14" s="238" t="s">
        <v>9</v>
      </c>
      <c r="D14" s="454" t="s">
        <v>73</v>
      </c>
      <c r="E14" s="452"/>
      <c r="F14" s="453"/>
      <c r="G14" s="138" t="s">
        <v>158</v>
      </c>
      <c r="H14" s="139"/>
      <c r="I14" s="139"/>
      <c r="J14" s="139"/>
      <c r="K14" s="139"/>
      <c r="L14" s="139"/>
      <c r="M14" s="140"/>
      <c r="N14" s="116"/>
      <c r="O14" s="213"/>
    </row>
    <row r="15" spans="2:15" ht="15" thickBot="1">
      <c r="B15" s="210"/>
      <c r="C15" s="239" t="s">
        <v>2</v>
      </c>
      <c r="D15" s="452" t="s">
        <v>72</v>
      </c>
      <c r="E15" s="452"/>
      <c r="F15" s="453"/>
      <c r="G15" s="138" t="s">
        <v>159</v>
      </c>
      <c r="H15" s="139"/>
      <c r="I15" s="139"/>
      <c r="J15" s="139"/>
      <c r="K15" s="139"/>
      <c r="L15" s="139"/>
      <c r="M15" s="140"/>
      <c r="N15" s="116"/>
      <c r="O15" s="214"/>
    </row>
    <row r="16" spans="2:15" ht="17.25" customHeight="1" thickBot="1">
      <c r="B16" s="210"/>
      <c r="C16" s="239" t="s">
        <v>8</v>
      </c>
      <c r="D16" s="452" t="s">
        <v>103</v>
      </c>
      <c r="E16" s="452"/>
      <c r="F16" s="240"/>
      <c r="G16" s="187" t="s">
        <v>160</v>
      </c>
      <c r="H16" s="117"/>
      <c r="I16" s="117"/>
      <c r="J16" s="118"/>
      <c r="K16" s="118"/>
      <c r="L16" s="118"/>
      <c r="M16" s="118"/>
      <c r="N16" s="118"/>
      <c r="O16" s="214"/>
    </row>
    <row r="17" spans="2:15" ht="15" customHeight="1" thickBot="1">
      <c r="B17" s="210"/>
      <c r="C17" s="241" t="s">
        <v>16</v>
      </c>
      <c r="D17" s="452" t="s">
        <v>69</v>
      </c>
      <c r="E17" s="452"/>
      <c r="F17" s="453"/>
      <c r="G17" s="141" t="s">
        <v>193</v>
      </c>
      <c r="H17" s="117"/>
      <c r="I17" s="117"/>
      <c r="J17" s="118"/>
      <c r="K17" s="118"/>
      <c r="L17" s="118"/>
      <c r="M17" s="118"/>
      <c r="N17" s="118"/>
      <c r="O17" s="211"/>
    </row>
    <row r="18" spans="2:15" ht="15" thickBot="1">
      <c r="B18" s="210"/>
      <c r="C18" s="242" t="s">
        <v>27</v>
      </c>
      <c r="D18" s="450" t="s">
        <v>70</v>
      </c>
      <c r="E18" s="450"/>
      <c r="F18" s="451"/>
      <c r="G18" s="142" t="s">
        <v>48</v>
      </c>
      <c r="H18" s="117"/>
      <c r="I18" s="117"/>
      <c r="J18" s="118"/>
      <c r="K18" s="118"/>
      <c r="L18" s="118"/>
      <c r="M18" s="118"/>
      <c r="N18" s="118"/>
      <c r="O18" s="211"/>
    </row>
    <row r="19" spans="2:16" ht="15" thickBot="1">
      <c r="B19" s="210"/>
      <c r="C19" s="242" t="s">
        <v>38</v>
      </c>
      <c r="D19" s="450" t="s">
        <v>137</v>
      </c>
      <c r="E19" s="450"/>
      <c r="F19" s="451"/>
      <c r="G19" s="188">
        <v>2017</v>
      </c>
      <c r="H19" s="117"/>
      <c r="I19" s="117"/>
      <c r="J19" s="118"/>
      <c r="K19" s="118"/>
      <c r="L19" s="118"/>
      <c r="M19" s="118"/>
      <c r="N19" s="118"/>
      <c r="O19" s="211"/>
      <c r="P19" s="215"/>
    </row>
    <row r="20" spans="2:15" ht="28.2" thickBot="1">
      <c r="B20" s="210"/>
      <c r="C20" s="243"/>
      <c r="D20" s="244"/>
      <c r="E20" s="244"/>
      <c r="F20" s="244"/>
      <c r="G20" s="442" t="s">
        <v>34</v>
      </c>
      <c r="H20" s="442"/>
      <c r="I20" s="442"/>
      <c r="J20" s="246" t="s">
        <v>35</v>
      </c>
      <c r="K20" s="247" t="s">
        <v>5</v>
      </c>
      <c r="L20" s="247" t="s">
        <v>104</v>
      </c>
      <c r="O20" s="211"/>
    </row>
    <row r="21" spans="2:15" ht="15" thickBot="1">
      <c r="B21" s="210"/>
      <c r="C21" s="243" t="s">
        <v>61</v>
      </c>
      <c r="D21" s="245" t="s">
        <v>71</v>
      </c>
      <c r="E21" s="245"/>
      <c r="F21" s="245"/>
      <c r="G21" s="143" t="s">
        <v>161</v>
      </c>
      <c r="H21" s="144"/>
      <c r="I21" s="145"/>
      <c r="J21" s="146"/>
      <c r="K21" s="146"/>
      <c r="L21" s="335" t="s">
        <v>162</v>
      </c>
      <c r="O21" s="211"/>
    </row>
    <row r="22" spans="2:15" ht="15" thickBot="1">
      <c r="B22" s="210"/>
      <c r="C22" s="243"/>
      <c r="D22" s="245"/>
      <c r="E22" s="245"/>
      <c r="F22" s="245"/>
      <c r="G22" s="143" t="s">
        <v>199</v>
      </c>
      <c r="H22" s="144"/>
      <c r="I22" s="145"/>
      <c r="J22" s="146"/>
      <c r="K22" s="146"/>
      <c r="L22" s="335" t="s">
        <v>200</v>
      </c>
      <c r="O22" s="211"/>
    </row>
    <row r="23" spans="2:15" ht="15" thickBot="1">
      <c r="B23" s="210"/>
      <c r="C23" s="243"/>
      <c r="D23" s="245"/>
      <c r="E23" s="245"/>
      <c r="F23" s="245"/>
      <c r="G23" s="143" t="s">
        <v>206</v>
      </c>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4.4" hidden="1" thickBot="1">
      <c r="B27" s="210"/>
      <c r="C27" s="243"/>
      <c r="D27" s="229"/>
      <c r="E27" s="244"/>
      <c r="F27" s="244"/>
      <c r="G27" s="113"/>
      <c r="H27" s="119"/>
      <c r="I27" s="119"/>
      <c r="J27" s="121"/>
      <c r="K27" s="121"/>
      <c r="L27" s="121"/>
      <c r="M27" s="121"/>
      <c r="N27" s="121"/>
      <c r="O27" s="211"/>
    </row>
    <row r="28" spans="2:15" ht="14.4"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8" thickBot="1">
      <c r="B32" s="217"/>
      <c r="C32" s="123"/>
      <c r="D32" s="123"/>
      <c r="E32" s="123"/>
      <c r="F32" s="123"/>
      <c r="G32" s="123"/>
      <c r="H32" s="123"/>
      <c r="I32" s="123"/>
      <c r="J32" s="124"/>
      <c r="K32" s="124"/>
      <c r="L32" s="124"/>
      <c r="M32" s="124"/>
      <c r="N32" s="124"/>
      <c r="O32" s="218"/>
    </row>
    <row r="33" spans="2:15" ht="14.4" thickBot="1" thickTop="1">
      <c r="B33" s="116"/>
      <c r="C33" s="125"/>
      <c r="D33" s="125"/>
      <c r="E33" s="125"/>
      <c r="F33" s="125"/>
      <c r="G33" s="125"/>
      <c r="H33" s="125"/>
      <c r="I33" s="125"/>
      <c r="J33" s="116"/>
      <c r="K33" s="116"/>
      <c r="L33" s="116"/>
      <c r="M33" s="116"/>
      <c r="N33" s="116"/>
      <c r="O33" s="116"/>
    </row>
    <row r="34" spans="2:15" ht="18"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448" t="s">
        <v>125</v>
      </c>
      <c r="D36" s="448"/>
      <c r="E36" s="448"/>
      <c r="F36" s="448"/>
      <c r="G36" s="448"/>
      <c r="H36" s="448"/>
      <c r="I36" s="448"/>
      <c r="J36" s="448"/>
      <c r="K36" s="448"/>
      <c r="L36" s="448"/>
      <c r="M36" s="448"/>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28.5" customHeight="1" thickBot="1">
      <c r="B39" s="210"/>
      <c r="C39" s="323" t="s">
        <v>141</v>
      </c>
      <c r="D39" s="468" t="s">
        <v>142</v>
      </c>
      <c r="E39" s="468"/>
      <c r="F39" s="468"/>
      <c r="G39" s="195" t="s">
        <v>44</v>
      </c>
      <c r="H39" s="119"/>
      <c r="I39" s="119"/>
      <c r="J39" s="121"/>
      <c r="K39" s="121"/>
      <c r="L39" s="121"/>
      <c r="M39" s="121"/>
      <c r="N39" s="121"/>
      <c r="O39" s="211"/>
    </row>
    <row r="40" spans="2:15" ht="28.5" customHeight="1" thickBot="1">
      <c r="B40" s="210"/>
      <c r="C40" s="249" t="s">
        <v>36</v>
      </c>
      <c r="D40" s="458" t="s">
        <v>77</v>
      </c>
      <c r="E40" s="458"/>
      <c r="F40" s="459"/>
      <c r="G40" s="324"/>
      <c r="H40" s="119"/>
      <c r="I40" s="119"/>
      <c r="J40" s="121"/>
      <c r="K40" s="121"/>
      <c r="L40" s="121"/>
      <c r="M40" s="121"/>
      <c r="N40" s="121"/>
      <c r="O40" s="211"/>
    </row>
    <row r="41" spans="2:15" ht="27" customHeight="1" thickBot="1">
      <c r="B41" s="210"/>
      <c r="C41" s="249" t="s">
        <v>37</v>
      </c>
      <c r="D41" s="458" t="s">
        <v>78</v>
      </c>
      <c r="E41" s="458"/>
      <c r="F41" s="459"/>
      <c r="G41" s="325"/>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462" t="s">
        <v>208</v>
      </c>
      <c r="E43" s="463"/>
      <c r="F43" s="463"/>
      <c r="G43" s="463"/>
      <c r="H43" s="463"/>
      <c r="I43" s="464"/>
      <c r="J43" s="121"/>
      <c r="K43" s="121"/>
      <c r="L43" s="121"/>
      <c r="M43" s="121"/>
      <c r="N43" s="121"/>
      <c r="O43" s="211"/>
    </row>
    <row r="44" spans="2:15" ht="13.8" thickBot="1">
      <c r="B44" s="217"/>
      <c r="C44" s="123"/>
      <c r="D44" s="123"/>
      <c r="E44" s="123"/>
      <c r="F44" s="123"/>
      <c r="G44" s="123"/>
      <c r="H44" s="123"/>
      <c r="I44" s="123"/>
      <c r="J44" s="124"/>
      <c r="K44" s="124"/>
      <c r="L44" s="124"/>
      <c r="M44" s="124"/>
      <c r="N44" s="124"/>
      <c r="O44" s="218"/>
    </row>
    <row r="45" spans="2:15" ht="14.4" thickBot="1" thickTop="1">
      <c r="B45" s="116"/>
      <c r="C45" s="125"/>
      <c r="D45" s="125"/>
      <c r="E45" s="125"/>
      <c r="F45" s="125"/>
      <c r="G45" s="125"/>
      <c r="H45" s="125"/>
      <c r="I45" s="125"/>
      <c r="J45" s="116"/>
      <c r="K45" s="116"/>
      <c r="L45" s="116"/>
      <c r="M45" s="116"/>
      <c r="N45" s="116"/>
      <c r="O45" s="116"/>
    </row>
    <row r="46" spans="2:15" ht="18"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465" t="s">
        <v>99</v>
      </c>
      <c r="D48" s="465"/>
      <c r="E48" s="465"/>
      <c r="F48" s="465"/>
      <c r="G48" s="465"/>
      <c r="H48" s="465"/>
      <c r="I48" s="465"/>
      <c r="J48" s="465"/>
      <c r="K48" s="465"/>
      <c r="L48" s="465"/>
      <c r="M48" s="465"/>
      <c r="N48" s="189"/>
      <c r="O48" s="211"/>
    </row>
    <row r="49" spans="2:22" ht="1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6">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28.2" thickBot="1">
      <c r="B52" s="210"/>
      <c r="C52" s="256" t="s">
        <v>79</v>
      </c>
      <c r="D52" s="195" t="s">
        <v>44</v>
      </c>
      <c r="E52" s="256" t="s">
        <v>81</v>
      </c>
      <c r="F52" s="148"/>
      <c r="G52" s="121"/>
      <c r="I52" s="119"/>
      <c r="J52" s="121"/>
      <c r="K52" s="121"/>
      <c r="L52" s="121"/>
      <c r="O52" s="211"/>
    </row>
    <row r="53" spans="2:15" ht="14.4" thickBot="1">
      <c r="B53" s="210"/>
      <c r="C53" s="257"/>
      <c r="D53" s="121"/>
      <c r="E53" s="259"/>
      <c r="F53" s="121"/>
      <c r="G53" s="119"/>
      <c r="H53" s="119"/>
      <c r="I53" s="119"/>
      <c r="J53" s="121"/>
      <c r="K53" s="121"/>
      <c r="L53" s="121"/>
      <c r="M53" s="121"/>
      <c r="N53" s="121"/>
      <c r="O53" s="211"/>
    </row>
    <row r="54" spans="2:15" ht="28.2" thickBot="1">
      <c r="B54" s="210"/>
      <c r="C54" s="256" t="s">
        <v>80</v>
      </c>
      <c r="D54" s="195" t="s">
        <v>44</v>
      </c>
      <c r="E54" s="256" t="s">
        <v>82</v>
      </c>
      <c r="F54" s="148"/>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4">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449" t="s">
        <v>20</v>
      </c>
      <c r="F57" s="449"/>
      <c r="G57" s="261">
        <f>G19</f>
        <v>2017</v>
      </c>
      <c r="H57" s="262">
        <f>G57+1</f>
        <v>2018</v>
      </c>
      <c r="I57" s="262">
        <f>H57+1</f>
        <v>2019</v>
      </c>
      <c r="J57" s="262">
        <f>I57+1</f>
        <v>2020</v>
      </c>
      <c r="K57" s="262">
        <f>J57+1</f>
        <v>2021</v>
      </c>
      <c r="L57" s="262">
        <f>K57+1</f>
        <v>2022</v>
      </c>
      <c r="M57" s="263" t="s">
        <v>41</v>
      </c>
      <c r="N57" s="263" t="str">
        <f>CONCATENATE("Sum of Revenues Prior to ",G$19)</f>
        <v>Sum of Revenues Prior to 2017</v>
      </c>
      <c r="O57" s="211"/>
    </row>
    <row r="58" spans="2:15" ht="14.4" thickBot="1">
      <c r="B58" s="210"/>
      <c r="C58" s="157"/>
      <c r="D58" s="158" t="s">
        <v>50</v>
      </c>
      <c r="E58" s="460"/>
      <c r="F58" s="461"/>
      <c r="G58" s="151"/>
      <c r="H58" s="151"/>
      <c r="I58" s="151"/>
      <c r="J58" s="151"/>
      <c r="K58" s="151"/>
      <c r="L58" s="151"/>
      <c r="M58" s="151"/>
      <c r="N58" s="193"/>
      <c r="O58" s="211"/>
    </row>
    <row r="59" spans="2:15" ht="14.4" thickBot="1">
      <c r="B59" s="210"/>
      <c r="C59" s="157"/>
      <c r="D59" s="158" t="s">
        <v>50</v>
      </c>
      <c r="E59" s="149"/>
      <c r="F59" s="150"/>
      <c r="G59" s="151"/>
      <c r="H59" s="151"/>
      <c r="I59" s="152"/>
      <c r="J59" s="152"/>
      <c r="K59" s="152"/>
      <c r="L59" s="152"/>
      <c r="M59" s="152"/>
      <c r="N59" s="193"/>
      <c r="O59" s="211"/>
    </row>
    <row r="60" spans="2:15" ht="14.4" hidden="1" thickBot="1">
      <c r="B60" s="210"/>
      <c r="C60" s="157"/>
      <c r="D60" s="158" t="s">
        <v>50</v>
      </c>
      <c r="E60" s="149"/>
      <c r="F60" s="150"/>
      <c r="G60" s="151"/>
      <c r="H60" s="151"/>
      <c r="I60" s="152"/>
      <c r="J60" s="308"/>
      <c r="K60" s="309"/>
      <c r="L60" s="309"/>
      <c r="M60" s="192"/>
      <c r="N60" s="193"/>
      <c r="O60" s="211"/>
    </row>
    <row r="61" spans="2:15" ht="14.4" hidden="1" thickBot="1">
      <c r="B61" s="210"/>
      <c r="C61" s="157"/>
      <c r="D61" s="158" t="s">
        <v>50</v>
      </c>
      <c r="E61" s="149"/>
      <c r="F61" s="150"/>
      <c r="G61" s="151"/>
      <c r="H61" s="151"/>
      <c r="I61" s="152"/>
      <c r="J61" s="151"/>
      <c r="K61" s="192"/>
      <c r="L61" s="192"/>
      <c r="M61" s="192"/>
      <c r="N61" s="193"/>
      <c r="O61" s="211"/>
    </row>
    <row r="62" spans="2:15" ht="14.4" hidden="1" thickBot="1">
      <c r="B62" s="210"/>
      <c r="C62" s="157"/>
      <c r="D62" s="158" t="s">
        <v>50</v>
      </c>
      <c r="E62" s="149"/>
      <c r="F62" s="150"/>
      <c r="G62" s="151"/>
      <c r="H62" s="151"/>
      <c r="I62" s="152"/>
      <c r="J62" s="151"/>
      <c r="K62" s="192"/>
      <c r="L62" s="192"/>
      <c r="M62" s="192"/>
      <c r="N62" s="193"/>
      <c r="O62" s="211"/>
    </row>
    <row r="63" spans="2:15" ht="14.4" hidden="1" thickBot="1">
      <c r="B63" s="210"/>
      <c r="C63" s="157"/>
      <c r="D63" s="158" t="s">
        <v>50</v>
      </c>
      <c r="E63" s="149"/>
      <c r="F63" s="150"/>
      <c r="G63" s="151"/>
      <c r="H63" s="151"/>
      <c r="I63" s="152"/>
      <c r="J63" s="151"/>
      <c r="K63" s="192"/>
      <c r="L63" s="192"/>
      <c r="M63" s="192"/>
      <c r="N63" s="193"/>
      <c r="O63" s="211"/>
    </row>
    <row r="64" spans="2:15" ht="13.8" thickBot="1">
      <c r="B64" s="210"/>
      <c r="C64" s="136"/>
      <c r="D64" s="136"/>
      <c r="E64" s="136"/>
      <c r="F64" s="136"/>
      <c r="G64" s="136"/>
      <c r="H64" s="136"/>
      <c r="I64" s="136"/>
      <c r="J64" s="137"/>
      <c r="K64" s="137"/>
      <c r="L64" s="137"/>
      <c r="M64" s="137"/>
      <c r="N64" s="116"/>
      <c r="O64" s="211"/>
    </row>
    <row r="65" spans="2:15" ht="13.8" thickTop="1">
      <c r="B65" s="210"/>
      <c r="C65" s="125"/>
      <c r="D65" s="125"/>
      <c r="E65" s="125"/>
      <c r="F65" s="125"/>
      <c r="G65" s="125"/>
      <c r="H65" s="125"/>
      <c r="I65" s="125"/>
      <c r="J65" s="116"/>
      <c r="K65" s="116"/>
      <c r="L65" s="116"/>
      <c r="M65" s="116"/>
      <c r="N65" s="116"/>
      <c r="O65" s="211"/>
    </row>
    <row r="66" spans="2:15" ht="15.6">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466" t="s">
        <v>84</v>
      </c>
      <c r="D68" s="467"/>
      <c r="E68" s="467"/>
      <c r="F68" s="467"/>
      <c r="G68" s="467"/>
      <c r="H68" s="467"/>
      <c r="I68" s="467"/>
      <c r="J68" s="467"/>
      <c r="K68" s="467"/>
      <c r="L68" s="467"/>
      <c r="M68" s="467"/>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439"/>
      <c r="D69" s="439"/>
      <c r="E69" s="439"/>
      <c r="F69" s="439"/>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458" t="s">
        <v>85</v>
      </c>
      <c r="F71" s="458"/>
      <c r="G71" s="458"/>
      <c r="H71" s="458"/>
      <c r="I71" s="458"/>
      <c r="J71" s="458"/>
      <c r="K71" s="458"/>
      <c r="L71" s="458"/>
      <c r="M71" s="458"/>
      <c r="N71" s="180"/>
      <c r="O71" s="211"/>
    </row>
    <row r="72" spans="2:15" ht="13.5" customHeight="1">
      <c r="B72" s="210"/>
      <c r="C72" s="268" t="s">
        <v>25</v>
      </c>
      <c r="D72" s="269"/>
      <c r="E72" s="443" t="s">
        <v>86</v>
      </c>
      <c r="F72" s="443"/>
      <c r="G72" s="443"/>
      <c r="H72" s="443"/>
      <c r="I72" s="443"/>
      <c r="J72" s="443"/>
      <c r="K72" s="443"/>
      <c r="L72" s="443"/>
      <c r="M72" s="443"/>
      <c r="N72" s="181"/>
      <c r="O72" s="211"/>
    </row>
    <row r="73" spans="2:15" ht="14.4">
      <c r="B73" s="210"/>
      <c r="C73" s="268" t="s">
        <v>53</v>
      </c>
      <c r="D73" s="269"/>
      <c r="E73" s="443" t="s">
        <v>87</v>
      </c>
      <c r="F73" s="423"/>
      <c r="G73" s="423"/>
      <c r="H73" s="423"/>
      <c r="I73" s="423"/>
      <c r="J73" s="423"/>
      <c r="K73" s="423"/>
      <c r="L73" s="423"/>
      <c r="M73" s="423"/>
      <c r="N73" s="179"/>
      <c r="O73" s="211"/>
    </row>
    <row r="74" spans="2:15" ht="14.4">
      <c r="B74" s="210"/>
      <c r="C74" s="456" t="s">
        <v>55</v>
      </c>
      <c r="D74" s="456"/>
      <c r="E74" s="443" t="s">
        <v>88</v>
      </c>
      <c r="F74" s="423"/>
      <c r="G74" s="423"/>
      <c r="H74" s="423"/>
      <c r="I74" s="423"/>
      <c r="J74" s="423"/>
      <c r="K74" s="423"/>
      <c r="L74" s="423"/>
      <c r="M74" s="423"/>
      <c r="N74" s="179"/>
      <c r="O74" s="211"/>
    </row>
    <row r="75" spans="2:15" ht="14.25" customHeight="1">
      <c r="B75" s="210"/>
      <c r="C75" s="455" t="s">
        <v>56</v>
      </c>
      <c r="D75" s="455"/>
      <c r="E75" s="443" t="s">
        <v>89</v>
      </c>
      <c r="F75" s="443"/>
      <c r="G75" s="443"/>
      <c r="H75" s="443"/>
      <c r="I75" s="443"/>
      <c r="J75" s="443"/>
      <c r="K75" s="443"/>
      <c r="L75" s="443"/>
      <c r="M75" s="443"/>
      <c r="N75" s="181"/>
      <c r="O75" s="211"/>
    </row>
    <row r="76" spans="2:15" ht="14.4">
      <c r="B76" s="210"/>
      <c r="C76" s="456" t="s">
        <v>57</v>
      </c>
      <c r="D76" s="456"/>
      <c r="E76" s="443"/>
      <c r="F76" s="423"/>
      <c r="G76" s="423"/>
      <c r="H76" s="423"/>
      <c r="I76" s="423"/>
      <c r="J76" s="423"/>
      <c r="K76" s="423"/>
      <c r="L76" s="423"/>
      <c r="M76" s="423"/>
      <c r="N76" s="179"/>
      <c r="O76" s="211"/>
    </row>
    <row r="77" spans="2:15" ht="15" customHeight="1">
      <c r="B77" s="210"/>
      <c r="C77" s="457" t="s">
        <v>26</v>
      </c>
      <c r="D77" s="457"/>
      <c r="E77" s="443" t="s">
        <v>90</v>
      </c>
      <c r="F77" s="423"/>
      <c r="G77" s="423"/>
      <c r="H77" s="423"/>
      <c r="I77" s="423"/>
      <c r="J77" s="423"/>
      <c r="K77" s="423"/>
      <c r="L77" s="423"/>
      <c r="M77" s="423"/>
      <c r="N77" s="179"/>
      <c r="O77" s="211"/>
    </row>
    <row r="78" spans="2:15" ht="14.4">
      <c r="B78" s="210"/>
      <c r="C78" s="267"/>
      <c r="D78" s="267"/>
      <c r="E78" s="270"/>
      <c r="F78" s="270"/>
      <c r="G78" s="244"/>
      <c r="H78" s="244"/>
      <c r="I78" s="244"/>
      <c r="J78" s="271"/>
      <c r="K78" s="271"/>
      <c r="L78" s="271"/>
      <c r="M78" s="271"/>
      <c r="N78" s="133"/>
      <c r="O78" s="211"/>
    </row>
    <row r="79" spans="2:15" ht="14.4" thickBot="1">
      <c r="B79" s="210"/>
      <c r="C79" s="272" t="s">
        <v>42</v>
      </c>
      <c r="D79" s="121"/>
      <c r="E79" s="121"/>
      <c r="F79" s="121"/>
      <c r="G79" s="119"/>
      <c r="H79" s="119"/>
      <c r="I79" s="119"/>
      <c r="J79" s="121"/>
      <c r="K79" s="121"/>
      <c r="L79" s="121"/>
      <c r="M79" s="121"/>
      <c r="N79" s="121"/>
      <c r="O79" s="211"/>
    </row>
    <row r="80" spans="2:15" ht="14.4" thickBot="1">
      <c r="B80" s="210"/>
      <c r="C80" s="243" t="s">
        <v>18</v>
      </c>
      <c r="D80" s="121"/>
      <c r="E80" s="156" t="s">
        <v>161</v>
      </c>
      <c r="F80" s="121"/>
      <c r="G80" s="243" t="s">
        <v>11</v>
      </c>
      <c r="H80" s="119"/>
      <c r="I80" s="159" t="s">
        <v>50</v>
      </c>
      <c r="J80" s="121"/>
      <c r="K80" s="121"/>
      <c r="L80" s="121"/>
      <c r="M80" s="121"/>
      <c r="N80" s="121"/>
      <c r="O80" s="211"/>
    </row>
    <row r="81" spans="2:15" ht="42" thickBot="1">
      <c r="B81" s="210"/>
      <c r="C81" s="429" t="s">
        <v>40</v>
      </c>
      <c r="D81" s="429"/>
      <c r="E81" s="430" t="s">
        <v>22</v>
      </c>
      <c r="F81" s="430"/>
      <c r="G81" s="261">
        <f>$G$57</f>
        <v>2017</v>
      </c>
      <c r="H81" s="262">
        <f>G81+1</f>
        <v>2018</v>
      </c>
      <c r="I81" s="262">
        <f>H81+1</f>
        <v>2019</v>
      </c>
      <c r="J81" s="262">
        <f>I81+1</f>
        <v>2020</v>
      </c>
      <c r="K81" s="262">
        <f>J81+1</f>
        <v>2021</v>
      </c>
      <c r="L81" s="262">
        <f>K81+1</f>
        <v>2022</v>
      </c>
      <c r="M81" s="263" t="s">
        <v>41</v>
      </c>
      <c r="N81" s="263" t="str">
        <f>CONCATENATE("Sum of Expenditures Prior to ",G$19)</f>
        <v>Sum of Expenditures Prior to 2017</v>
      </c>
      <c r="O81" s="211"/>
    </row>
    <row r="82" spans="2:15" ht="14.4" thickBot="1">
      <c r="B82" s="210"/>
      <c r="C82" s="273" t="s">
        <v>21</v>
      </c>
      <c r="D82" s="274"/>
      <c r="E82" s="153"/>
      <c r="F82" s="154"/>
      <c r="G82" s="155"/>
      <c r="H82" s="151"/>
      <c r="I82" s="152"/>
      <c r="J82" s="151"/>
      <c r="K82" s="151"/>
      <c r="L82" s="151"/>
      <c r="M82" s="151"/>
      <c r="N82" s="193"/>
      <c r="O82" s="211"/>
    </row>
    <row r="83" spans="2:15" ht="14.4" thickBot="1">
      <c r="B83" s="210"/>
      <c r="C83" s="273" t="s">
        <v>25</v>
      </c>
      <c r="D83" s="274"/>
      <c r="E83" s="153"/>
      <c r="F83" s="154"/>
      <c r="G83" s="155"/>
      <c r="H83" s="151"/>
      <c r="I83" s="152"/>
      <c r="J83" s="151"/>
      <c r="K83" s="151"/>
      <c r="L83" s="151"/>
      <c r="M83" s="151"/>
      <c r="N83" s="193"/>
      <c r="O83" s="211"/>
    </row>
    <row r="84" spans="2:15" ht="14.4" thickBot="1">
      <c r="B84" s="210"/>
      <c r="C84" s="273" t="s">
        <v>53</v>
      </c>
      <c r="D84" s="274"/>
      <c r="E84" s="153" t="s">
        <v>213</v>
      </c>
      <c r="F84" s="154"/>
      <c r="G84" s="155"/>
      <c r="H84" s="151">
        <f>+'Lease Detail'!D48</f>
        <v>341904.02254976804</v>
      </c>
      <c r="I84" s="151">
        <f>+'Lease Detail'!E48</f>
        <v>663626.2060015268</v>
      </c>
      <c r="J84" s="151">
        <f>+'Lease Detail'!F48</f>
        <v>683534.9921815726</v>
      </c>
      <c r="K84" s="151">
        <f>+'Lease Detail'!G48</f>
        <v>704041.0419470198</v>
      </c>
      <c r="L84" s="151">
        <f>+'Lease Detail'!H48</f>
        <v>725162.2732054304</v>
      </c>
      <c r="M84" s="151">
        <f>SUM('Lease Detail'!I48:N48)</f>
        <v>4394856.774213676</v>
      </c>
      <c r="N84" s="193"/>
      <c r="O84" s="211"/>
    </row>
    <row r="85" spans="2:15" ht="14.25" customHeight="1" thickBot="1">
      <c r="B85" s="210"/>
      <c r="C85" s="440" t="s">
        <v>55</v>
      </c>
      <c r="D85" s="441"/>
      <c r="E85" s="153"/>
      <c r="F85" s="154"/>
      <c r="G85" s="155"/>
      <c r="H85" s="151"/>
      <c r="I85" s="152"/>
      <c r="J85" s="151"/>
      <c r="K85" s="151"/>
      <c r="L85" s="151"/>
      <c r="M85" s="151"/>
      <c r="N85" s="193"/>
      <c r="O85" s="211"/>
    </row>
    <row r="86" spans="2:15" ht="15" customHeight="1" thickBot="1">
      <c r="B86" s="210"/>
      <c r="C86" s="444" t="s">
        <v>56</v>
      </c>
      <c r="D86" s="445"/>
      <c r="E86" s="153" t="s">
        <v>195</v>
      </c>
      <c r="F86" s="154"/>
      <c r="G86" s="155"/>
      <c r="H86" s="151"/>
      <c r="I86" s="152"/>
      <c r="J86" s="151"/>
      <c r="K86" s="151"/>
      <c r="L86" s="151"/>
      <c r="M86" s="151"/>
      <c r="N86" s="193"/>
      <c r="O86" s="211"/>
    </row>
    <row r="87" spans="2:15" ht="14.25" customHeight="1" thickBot="1">
      <c r="B87" s="210"/>
      <c r="C87" s="440" t="s">
        <v>57</v>
      </c>
      <c r="D87" s="441"/>
      <c r="E87" s="153"/>
      <c r="F87" s="154"/>
      <c r="G87" s="155"/>
      <c r="H87" s="151"/>
      <c r="I87" s="152"/>
      <c r="J87" s="151"/>
      <c r="K87" s="151"/>
      <c r="L87" s="151"/>
      <c r="M87" s="151"/>
      <c r="N87" s="193"/>
      <c r="O87" s="211"/>
    </row>
    <row r="88" spans="2:15" ht="14.4" thickBot="1">
      <c r="B88" s="210"/>
      <c r="C88" s="446" t="s">
        <v>26</v>
      </c>
      <c r="D88" s="447"/>
      <c r="E88" s="153"/>
      <c r="F88" s="154"/>
      <c r="G88" s="155"/>
      <c r="H88" s="151"/>
      <c r="I88" s="152"/>
      <c r="J88" s="151"/>
      <c r="K88" s="151"/>
      <c r="L88" s="151"/>
      <c r="M88" s="151"/>
      <c r="N88" s="193"/>
      <c r="O88" s="211"/>
    </row>
    <row r="89" spans="2:15" ht="13.8">
      <c r="B89" s="210"/>
      <c r="C89" s="119"/>
      <c r="D89" s="119"/>
      <c r="E89" s="119"/>
      <c r="F89" s="119"/>
      <c r="G89" s="119"/>
      <c r="H89" s="119"/>
      <c r="I89" s="119"/>
      <c r="J89" s="121"/>
      <c r="K89" s="121"/>
      <c r="L89" s="121"/>
      <c r="M89" s="121"/>
      <c r="N89" s="121"/>
      <c r="O89" s="211"/>
    </row>
    <row r="90" spans="2:15" ht="14.4" thickBot="1">
      <c r="B90" s="210"/>
      <c r="C90" s="272" t="s">
        <v>45</v>
      </c>
      <c r="D90" s="259"/>
      <c r="E90" s="121"/>
      <c r="F90" s="121"/>
      <c r="G90" s="119"/>
      <c r="H90" s="119"/>
      <c r="I90" s="119"/>
      <c r="J90" s="121"/>
      <c r="K90" s="121"/>
      <c r="L90" s="121"/>
      <c r="M90" s="121"/>
      <c r="N90" s="121"/>
      <c r="O90" s="211"/>
    </row>
    <row r="91" spans="2:15" ht="14.4" thickBot="1">
      <c r="B91" s="210"/>
      <c r="C91" s="243" t="s">
        <v>18</v>
      </c>
      <c r="D91" s="259"/>
      <c r="E91" s="156" t="s">
        <v>199</v>
      </c>
      <c r="F91" s="121"/>
      <c r="G91" s="243" t="s">
        <v>11</v>
      </c>
      <c r="H91" s="119"/>
      <c r="I91" s="160" t="s">
        <v>50</v>
      </c>
      <c r="J91" s="121"/>
      <c r="K91" s="121"/>
      <c r="L91" s="121"/>
      <c r="M91" s="121"/>
      <c r="N91" s="121"/>
      <c r="O91" s="211"/>
    </row>
    <row r="92" spans="2:15" ht="42" thickBot="1">
      <c r="B92" s="210"/>
      <c r="C92" s="429" t="s">
        <v>40</v>
      </c>
      <c r="D92" s="429"/>
      <c r="E92" s="430" t="s">
        <v>22</v>
      </c>
      <c r="F92" s="430"/>
      <c r="G92" s="261">
        <f>$G$57</f>
        <v>2017</v>
      </c>
      <c r="H92" s="262">
        <f>G92+1</f>
        <v>2018</v>
      </c>
      <c r="I92" s="262">
        <f>H92+1</f>
        <v>2019</v>
      </c>
      <c r="J92" s="262">
        <f>I92+1</f>
        <v>2020</v>
      </c>
      <c r="K92" s="262">
        <f>J92+1</f>
        <v>2021</v>
      </c>
      <c r="L92" s="262">
        <f>K92+1</f>
        <v>2022</v>
      </c>
      <c r="M92" s="263" t="s">
        <v>41</v>
      </c>
      <c r="N92" s="263" t="str">
        <f>CONCATENATE("Sum of Expenditures Prior to ",G$19)</f>
        <v>Sum of Expenditures Prior to 2017</v>
      </c>
      <c r="O92" s="211"/>
    </row>
    <row r="93" spans="2:15" ht="14.4" thickBot="1">
      <c r="B93" s="210"/>
      <c r="C93" s="273" t="s">
        <v>21</v>
      </c>
      <c r="D93" s="274"/>
      <c r="E93" s="153"/>
      <c r="F93" s="154"/>
      <c r="G93" s="155"/>
      <c r="H93" s="151"/>
      <c r="I93" s="152"/>
      <c r="J93" s="151"/>
      <c r="K93" s="151"/>
      <c r="L93" s="151"/>
      <c r="M93" s="151"/>
      <c r="N93" s="193"/>
      <c r="O93" s="211"/>
    </row>
    <row r="94" spans="2:15" ht="14.4" thickBot="1">
      <c r="B94" s="210"/>
      <c r="C94" s="273" t="s">
        <v>25</v>
      </c>
      <c r="D94" s="274"/>
      <c r="E94" s="153"/>
      <c r="F94" s="154"/>
      <c r="G94" s="155"/>
      <c r="H94" s="151"/>
      <c r="I94" s="152"/>
      <c r="J94" s="151"/>
      <c r="K94" s="151"/>
      <c r="L94" s="151"/>
      <c r="M94" s="151"/>
      <c r="N94" s="193"/>
      <c r="O94" s="211"/>
    </row>
    <row r="95" spans="2:15" ht="14.4" thickBot="1">
      <c r="B95" s="210"/>
      <c r="C95" s="273" t="s">
        <v>53</v>
      </c>
      <c r="D95" s="274"/>
      <c r="E95" s="153"/>
      <c r="F95" s="154"/>
      <c r="G95" s="155"/>
      <c r="H95" s="151">
        <f>+'Lease Detail'!D49</f>
        <v>0</v>
      </c>
      <c r="I95" s="151">
        <f>+'Lease Detail'!E49</f>
        <v>0</v>
      </c>
      <c r="J95" s="151">
        <f>+'Lease Detail'!F49</f>
        <v>0</v>
      </c>
      <c r="K95" s="151">
        <f>+'Lease Detail'!G49</f>
        <v>0</v>
      </c>
      <c r="L95" s="151">
        <f>+'Lease Detail'!H49</f>
        <v>0</v>
      </c>
      <c r="M95" s="151">
        <f>SUM('Lease Detail'!I49:N49)</f>
        <v>0</v>
      </c>
      <c r="N95" s="193"/>
      <c r="O95" s="211"/>
    </row>
    <row r="96" spans="2:15" ht="14.4" thickBot="1">
      <c r="B96" s="210"/>
      <c r="C96" s="440" t="s">
        <v>55</v>
      </c>
      <c r="D96" s="441"/>
      <c r="E96" s="153"/>
      <c r="F96" s="154"/>
      <c r="G96" s="155"/>
      <c r="H96" s="151"/>
      <c r="I96" s="152"/>
      <c r="J96" s="151"/>
      <c r="K96" s="151"/>
      <c r="L96" s="151"/>
      <c r="M96" s="151"/>
      <c r="N96" s="193"/>
      <c r="O96" s="211"/>
    </row>
    <row r="97" spans="2:15" ht="14.4" thickBot="1">
      <c r="B97" s="210"/>
      <c r="C97" s="444" t="s">
        <v>56</v>
      </c>
      <c r="D97" s="445"/>
      <c r="E97" s="153"/>
      <c r="F97" s="154"/>
      <c r="G97" s="155"/>
      <c r="H97" s="151"/>
      <c r="I97" s="152"/>
      <c r="J97" s="151"/>
      <c r="K97" s="151"/>
      <c r="L97" s="151"/>
      <c r="M97" s="151"/>
      <c r="N97" s="193"/>
      <c r="O97" s="211"/>
    </row>
    <row r="98" spans="2:15" ht="14.4" thickBot="1">
      <c r="B98" s="210"/>
      <c r="C98" s="440" t="s">
        <v>57</v>
      </c>
      <c r="D98" s="441"/>
      <c r="E98" s="153"/>
      <c r="F98" s="154"/>
      <c r="G98" s="155"/>
      <c r="H98" s="151"/>
      <c r="I98" s="152"/>
      <c r="J98" s="151"/>
      <c r="K98" s="151"/>
      <c r="L98" s="151"/>
      <c r="M98" s="151"/>
      <c r="N98" s="193"/>
      <c r="O98" s="211"/>
    </row>
    <row r="99" spans="2:15" ht="14.4" thickBot="1">
      <c r="B99" s="210"/>
      <c r="C99" s="446" t="s">
        <v>26</v>
      </c>
      <c r="D99" s="447"/>
      <c r="E99" s="153"/>
      <c r="F99" s="154"/>
      <c r="G99" s="155"/>
      <c r="H99" s="151"/>
      <c r="I99" s="152"/>
      <c r="J99" s="151"/>
      <c r="K99" s="151"/>
      <c r="L99" s="151"/>
      <c r="M99" s="151"/>
      <c r="N99" s="193"/>
      <c r="O99" s="211"/>
    </row>
    <row r="100" spans="2:15" ht="13.8">
      <c r="B100" s="210"/>
      <c r="C100" s="119"/>
      <c r="D100" s="119"/>
      <c r="E100" s="119"/>
      <c r="F100" s="119"/>
      <c r="G100" s="119"/>
      <c r="H100" s="119"/>
      <c r="I100" s="119"/>
      <c r="J100" s="121"/>
      <c r="K100" s="121"/>
      <c r="L100" s="121"/>
      <c r="M100" s="121"/>
      <c r="N100" s="121"/>
      <c r="O100" s="211"/>
    </row>
    <row r="101" spans="2:15" ht="14.4" thickBot="1">
      <c r="B101" s="210"/>
      <c r="C101" s="272" t="s">
        <v>46</v>
      </c>
      <c r="D101" s="259"/>
      <c r="E101" s="121"/>
      <c r="F101" s="121"/>
      <c r="G101" s="119"/>
      <c r="H101" s="119"/>
      <c r="I101" s="119"/>
      <c r="J101" s="121"/>
      <c r="K101" s="121"/>
      <c r="L101" s="121"/>
      <c r="M101" s="121"/>
      <c r="N101" s="121"/>
      <c r="O101" s="211"/>
    </row>
    <row r="102" spans="2:15" ht="14.4" thickBot="1">
      <c r="B102" s="210"/>
      <c r="C102" s="243" t="s">
        <v>18</v>
      </c>
      <c r="D102" s="259"/>
      <c r="E102" s="156" t="s">
        <v>206</v>
      </c>
      <c r="F102" s="121"/>
      <c r="G102" s="243" t="s">
        <v>11</v>
      </c>
      <c r="H102" s="119"/>
      <c r="I102" s="160" t="s">
        <v>50</v>
      </c>
      <c r="J102" s="121"/>
      <c r="K102" s="121"/>
      <c r="L102" s="121"/>
      <c r="M102" s="121"/>
      <c r="N102" s="121"/>
      <c r="O102" s="211"/>
    </row>
    <row r="103" spans="2:15" ht="42" thickBot="1">
      <c r="B103" s="210"/>
      <c r="C103" s="429" t="s">
        <v>40</v>
      </c>
      <c r="D103" s="429"/>
      <c r="E103" s="430" t="s">
        <v>22</v>
      </c>
      <c r="F103" s="430"/>
      <c r="G103" s="261">
        <f>$G$57</f>
        <v>2017</v>
      </c>
      <c r="H103" s="262">
        <f>G103+1</f>
        <v>2018</v>
      </c>
      <c r="I103" s="262">
        <f>H103+1</f>
        <v>2019</v>
      </c>
      <c r="J103" s="262">
        <f>I103+1</f>
        <v>2020</v>
      </c>
      <c r="K103" s="262">
        <v>2021</v>
      </c>
      <c r="L103" s="262">
        <v>2022</v>
      </c>
      <c r="M103" s="263" t="s">
        <v>41</v>
      </c>
      <c r="N103" s="263" t="str">
        <f>CONCATENATE("Sum of Expenditures Prior to ",G$19)</f>
        <v>Sum of Expenditures Prior to 2017</v>
      </c>
      <c r="O103" s="211"/>
    </row>
    <row r="104" spans="2:15" ht="14.4" thickBot="1">
      <c r="B104" s="210"/>
      <c r="C104" s="273" t="s">
        <v>21</v>
      </c>
      <c r="D104" s="274"/>
      <c r="E104" s="153"/>
      <c r="F104" s="154"/>
      <c r="G104" s="155"/>
      <c r="H104" s="151"/>
      <c r="I104" s="152"/>
      <c r="J104" s="151"/>
      <c r="K104" s="151"/>
      <c r="L104" s="151"/>
      <c r="M104" s="151"/>
      <c r="N104" s="193"/>
      <c r="O104" s="211"/>
    </row>
    <row r="105" spans="2:15" ht="14.4" thickBot="1">
      <c r="B105" s="210"/>
      <c r="C105" s="273" t="s">
        <v>25</v>
      </c>
      <c r="D105" s="274"/>
      <c r="E105" s="153"/>
      <c r="F105" s="154"/>
      <c r="G105" s="155"/>
      <c r="H105" s="151"/>
      <c r="I105" s="152"/>
      <c r="J105" s="151"/>
      <c r="K105" s="151"/>
      <c r="L105" s="151"/>
      <c r="M105" s="151"/>
      <c r="N105" s="193"/>
      <c r="O105" s="211"/>
    </row>
    <row r="106" spans="2:15" ht="14.4" thickBot="1">
      <c r="B106" s="210"/>
      <c r="C106" s="273" t="s">
        <v>53</v>
      </c>
      <c r="D106" s="274"/>
      <c r="E106" s="153" t="s">
        <v>214</v>
      </c>
      <c r="F106" s="154"/>
      <c r="G106" s="155"/>
      <c r="H106" s="151">
        <f>+'Lease Detail'!D50</f>
        <v>305016.377450232</v>
      </c>
      <c r="I106" s="151">
        <f>+'Lease Detail'!E50</f>
        <v>592028.3119984732</v>
      </c>
      <c r="J106" s="151">
        <f>+'Lease Detail'!F50</f>
        <v>609789.1613584274</v>
      </c>
      <c r="K106" s="151">
        <f>+'Lease Detail'!G50</f>
        <v>628082.8361991802</v>
      </c>
      <c r="L106" s="151">
        <f>+'Lease Detail'!H50</f>
        <v>646925.3212851556</v>
      </c>
      <c r="M106" s="151">
        <f>SUM('Lease Detail'!I50:N50)</f>
        <v>3920700.5600179564</v>
      </c>
      <c r="N106" s="193"/>
      <c r="O106" s="211"/>
    </row>
    <row r="107" spans="2:15" ht="14.4" thickBot="1">
      <c r="B107" s="210"/>
      <c r="C107" s="440" t="s">
        <v>55</v>
      </c>
      <c r="D107" s="441"/>
      <c r="E107" s="153"/>
      <c r="F107" s="154"/>
      <c r="G107" s="155"/>
      <c r="H107" s="151"/>
      <c r="I107" s="152"/>
      <c r="J107" s="151"/>
      <c r="K107" s="151"/>
      <c r="L107" s="151"/>
      <c r="M107" s="151"/>
      <c r="N107" s="193"/>
      <c r="O107" s="211"/>
    </row>
    <row r="108" spans="2:15" ht="14.4" thickBot="1">
      <c r="B108" s="210"/>
      <c r="C108" s="444" t="s">
        <v>56</v>
      </c>
      <c r="D108" s="445"/>
      <c r="E108" s="153"/>
      <c r="F108" s="154"/>
      <c r="G108" s="155"/>
      <c r="H108" s="151"/>
      <c r="I108" s="152"/>
      <c r="J108" s="151"/>
      <c r="K108" s="151"/>
      <c r="L108" s="151"/>
      <c r="M108" s="151"/>
      <c r="N108" s="193"/>
      <c r="O108" s="211"/>
    </row>
    <row r="109" spans="2:15" ht="14.4" thickBot="1">
      <c r="B109" s="210"/>
      <c r="C109" s="440" t="s">
        <v>57</v>
      </c>
      <c r="D109" s="441"/>
      <c r="E109" s="153"/>
      <c r="F109" s="154"/>
      <c r="G109" s="155"/>
      <c r="H109" s="151"/>
      <c r="I109" s="152"/>
      <c r="J109" s="151"/>
      <c r="K109" s="151"/>
      <c r="L109" s="151"/>
      <c r="M109" s="151"/>
      <c r="N109" s="193"/>
      <c r="O109" s="211"/>
    </row>
    <row r="110" spans="2:15" ht="14.4" thickBot="1">
      <c r="B110" s="210"/>
      <c r="C110" s="446" t="s">
        <v>26</v>
      </c>
      <c r="D110" s="447"/>
      <c r="E110" s="153"/>
      <c r="F110" s="154"/>
      <c r="G110" s="155"/>
      <c r="H110" s="151"/>
      <c r="I110" s="152"/>
      <c r="J110" s="151"/>
      <c r="K110" s="151"/>
      <c r="L110" s="151"/>
      <c r="M110" s="151"/>
      <c r="N110" s="193"/>
      <c r="O110" s="211"/>
    </row>
    <row r="111" spans="2:15" ht="13.8" hidden="1">
      <c r="B111" s="210"/>
      <c r="C111" s="119"/>
      <c r="D111" s="119"/>
      <c r="E111" s="119"/>
      <c r="F111" s="119"/>
      <c r="G111" s="119"/>
      <c r="H111" s="119"/>
      <c r="I111" s="119"/>
      <c r="J111" s="121"/>
      <c r="K111" s="121"/>
      <c r="L111" s="121"/>
      <c r="M111" s="121"/>
      <c r="N111" s="121"/>
      <c r="O111" s="211"/>
    </row>
    <row r="112" spans="2:15" ht="13.8" hidden="1" thickBot="1">
      <c r="B112" s="210"/>
      <c r="C112" s="275" t="s">
        <v>47</v>
      </c>
      <c r="D112" s="235"/>
      <c r="E112" s="116"/>
      <c r="F112" s="116"/>
      <c r="G112" s="125"/>
      <c r="H112" s="125"/>
      <c r="I112" s="125"/>
      <c r="J112" s="116"/>
      <c r="K112" s="116"/>
      <c r="L112" s="116"/>
      <c r="M112" s="116"/>
      <c r="N112" s="116"/>
      <c r="O112" s="211"/>
    </row>
    <row r="113" spans="2:15" ht="14.4" hidden="1" thickBot="1">
      <c r="B113" s="210"/>
      <c r="C113" s="276" t="s">
        <v>18</v>
      </c>
      <c r="D113" s="235"/>
      <c r="E113" s="172"/>
      <c r="F113" s="116"/>
      <c r="G113" s="243" t="s">
        <v>11</v>
      </c>
      <c r="H113" s="125"/>
      <c r="I113" s="173" t="s">
        <v>50</v>
      </c>
      <c r="J113" s="116"/>
      <c r="K113" s="116"/>
      <c r="L113" s="116"/>
      <c r="M113" s="116"/>
      <c r="N113" s="116"/>
      <c r="O113" s="211"/>
    </row>
    <row r="114" spans="2:15" ht="42" hidden="1" thickBot="1">
      <c r="B114" s="210"/>
      <c r="C114" s="429" t="s">
        <v>40</v>
      </c>
      <c r="D114" s="429"/>
      <c r="E114" s="430" t="s">
        <v>22</v>
      </c>
      <c r="F114" s="430"/>
      <c r="G114" s="280">
        <f>$G$57</f>
        <v>2017</v>
      </c>
      <c r="H114" s="281">
        <f>G114+1</f>
        <v>2018</v>
      </c>
      <c r="I114" s="281">
        <f>H114+1</f>
        <v>2019</v>
      </c>
      <c r="J114" s="281">
        <f>I114+1</f>
        <v>2020</v>
      </c>
      <c r="K114" s="281"/>
      <c r="L114" s="281"/>
      <c r="M114" s="282" t="s">
        <v>41</v>
      </c>
      <c r="N114" s="263" t="str">
        <f>CONCATENATE("Sum of Expenditures Prior to ",G$19)</f>
        <v>Sum of Expenditures Prior to 2017</v>
      </c>
      <c r="O114" s="211"/>
    </row>
    <row r="115" spans="2:15" ht="14.4" hidden="1" thickBot="1">
      <c r="B115" s="210"/>
      <c r="C115" s="277" t="s">
        <v>21</v>
      </c>
      <c r="D115" s="278"/>
      <c r="E115" s="170"/>
      <c r="F115" s="171"/>
      <c r="G115" s="155"/>
      <c r="H115" s="151"/>
      <c r="I115" s="152"/>
      <c r="J115" s="151"/>
      <c r="K115" s="151"/>
      <c r="L115" s="151"/>
      <c r="M115" s="151"/>
      <c r="N115" s="193"/>
      <c r="O115" s="211"/>
    </row>
    <row r="116" spans="2:15" ht="14.4" hidden="1" thickBot="1">
      <c r="B116" s="210"/>
      <c r="C116" s="277" t="s">
        <v>25</v>
      </c>
      <c r="D116" s="278"/>
      <c r="E116" s="170"/>
      <c r="F116" s="171"/>
      <c r="G116" s="155"/>
      <c r="H116" s="151"/>
      <c r="I116" s="152"/>
      <c r="J116" s="151"/>
      <c r="K116" s="151"/>
      <c r="L116" s="151"/>
      <c r="M116" s="151"/>
      <c r="N116" s="193"/>
      <c r="O116" s="211"/>
    </row>
    <row r="117" spans="2:15" ht="14.4" hidden="1" thickBot="1">
      <c r="B117" s="210"/>
      <c r="C117" s="277" t="s">
        <v>53</v>
      </c>
      <c r="D117" s="278"/>
      <c r="E117" s="170"/>
      <c r="F117" s="171"/>
      <c r="G117" s="155"/>
      <c r="H117" s="151"/>
      <c r="I117" s="152"/>
      <c r="J117" s="151"/>
      <c r="K117" s="151"/>
      <c r="L117" s="151"/>
      <c r="M117" s="151"/>
      <c r="N117" s="193"/>
      <c r="O117" s="211"/>
    </row>
    <row r="118" spans="2:15" ht="14.4" hidden="1" thickBot="1">
      <c r="B118" s="210"/>
      <c r="C118" s="431" t="s">
        <v>55</v>
      </c>
      <c r="D118" s="432"/>
      <c r="E118" s="170"/>
      <c r="F118" s="171"/>
      <c r="G118" s="155"/>
      <c r="H118" s="151"/>
      <c r="I118" s="152"/>
      <c r="J118" s="151"/>
      <c r="K118" s="151"/>
      <c r="L118" s="151"/>
      <c r="M118" s="151"/>
      <c r="N118" s="193"/>
      <c r="O118" s="211"/>
    </row>
    <row r="119" spans="2:15" ht="14.4" hidden="1" thickBot="1">
      <c r="B119" s="210"/>
      <c r="C119" s="433" t="s">
        <v>56</v>
      </c>
      <c r="D119" s="434"/>
      <c r="E119" s="170"/>
      <c r="F119" s="171"/>
      <c r="G119" s="155"/>
      <c r="H119" s="151"/>
      <c r="I119" s="152"/>
      <c r="J119" s="151"/>
      <c r="K119" s="151"/>
      <c r="L119" s="151"/>
      <c r="M119" s="151"/>
      <c r="N119" s="193"/>
      <c r="O119" s="211"/>
    </row>
    <row r="120" spans="2:15" ht="14.4" hidden="1" thickBot="1">
      <c r="B120" s="210"/>
      <c r="C120" s="431" t="s">
        <v>57</v>
      </c>
      <c r="D120" s="432"/>
      <c r="E120" s="170"/>
      <c r="F120" s="171"/>
      <c r="G120" s="155"/>
      <c r="H120" s="151"/>
      <c r="I120" s="152"/>
      <c r="J120" s="151"/>
      <c r="K120" s="151"/>
      <c r="L120" s="151"/>
      <c r="M120" s="151"/>
      <c r="N120" s="193"/>
      <c r="O120" s="211"/>
    </row>
    <row r="121" spans="2:15" ht="14.4" hidden="1" thickBot="1">
      <c r="B121" s="210"/>
      <c r="C121" s="435" t="s">
        <v>26</v>
      </c>
      <c r="D121" s="436"/>
      <c r="E121" s="170"/>
      <c r="F121" s="171"/>
      <c r="G121" s="155"/>
      <c r="H121" s="151"/>
      <c r="I121" s="152"/>
      <c r="J121" s="151"/>
      <c r="K121" s="151"/>
      <c r="L121" s="151"/>
      <c r="M121" s="151"/>
      <c r="N121" s="193"/>
      <c r="O121" s="211"/>
    </row>
    <row r="122" spans="2:15" ht="13.8" hidden="1">
      <c r="B122" s="210"/>
      <c r="C122" s="279"/>
      <c r="D122" s="279"/>
      <c r="E122" s="116"/>
      <c r="F122" s="116"/>
      <c r="G122" s="125"/>
      <c r="H122" s="125"/>
      <c r="I122" s="125"/>
      <c r="J122" s="116"/>
      <c r="K122" s="116"/>
      <c r="L122" s="116"/>
      <c r="M122" s="116"/>
      <c r="N122" s="116"/>
      <c r="O122" s="211"/>
    </row>
    <row r="123" spans="2:15" ht="13.8" hidden="1" thickBot="1">
      <c r="B123" s="210"/>
      <c r="C123" s="275" t="s">
        <v>58</v>
      </c>
      <c r="D123" s="235"/>
      <c r="E123" s="116"/>
      <c r="F123" s="116"/>
      <c r="G123" s="125"/>
      <c r="H123" s="125"/>
      <c r="I123" s="125"/>
      <c r="J123" s="116"/>
      <c r="K123" s="116"/>
      <c r="L123" s="116"/>
      <c r="M123" s="116"/>
      <c r="N123" s="116"/>
      <c r="O123" s="211"/>
    </row>
    <row r="124" spans="2:15" ht="14.4" hidden="1" thickBot="1">
      <c r="B124" s="210"/>
      <c r="C124" s="276" t="s">
        <v>18</v>
      </c>
      <c r="D124" s="235"/>
      <c r="E124" s="172"/>
      <c r="F124" s="116"/>
      <c r="G124" s="243" t="s">
        <v>11</v>
      </c>
      <c r="H124" s="125"/>
      <c r="I124" s="173" t="s">
        <v>50</v>
      </c>
      <c r="J124" s="116"/>
      <c r="K124" s="116"/>
      <c r="L124" s="116"/>
      <c r="M124" s="116"/>
      <c r="N124" s="116"/>
      <c r="O124" s="211"/>
    </row>
    <row r="125" spans="2:15" ht="42" hidden="1" thickBot="1">
      <c r="B125" s="210"/>
      <c r="C125" s="429" t="s">
        <v>40</v>
      </c>
      <c r="D125" s="429"/>
      <c r="E125" s="430" t="s">
        <v>22</v>
      </c>
      <c r="F125" s="430"/>
      <c r="G125" s="280">
        <f>$G$57</f>
        <v>2017</v>
      </c>
      <c r="H125" s="281">
        <f>G125+1</f>
        <v>2018</v>
      </c>
      <c r="I125" s="281">
        <f>H125+1</f>
        <v>2019</v>
      </c>
      <c r="J125" s="281">
        <f>I125+1</f>
        <v>2020</v>
      </c>
      <c r="K125" s="281"/>
      <c r="L125" s="281"/>
      <c r="M125" s="282" t="s">
        <v>41</v>
      </c>
      <c r="N125" s="263" t="str">
        <f>CONCATENATE("Sum of Expenditures Prior to ",G$19)</f>
        <v>Sum of Expenditures Prior to 2017</v>
      </c>
      <c r="O125" s="211"/>
    </row>
    <row r="126" spans="2:15" ht="14.4" hidden="1" thickBot="1">
      <c r="B126" s="210"/>
      <c r="C126" s="277" t="s">
        <v>21</v>
      </c>
      <c r="D126" s="278"/>
      <c r="E126" s="170"/>
      <c r="F126" s="171"/>
      <c r="G126" s="155"/>
      <c r="H126" s="151"/>
      <c r="I126" s="152"/>
      <c r="J126" s="151"/>
      <c r="K126" s="151"/>
      <c r="L126" s="151"/>
      <c r="M126" s="151"/>
      <c r="N126" s="193"/>
      <c r="O126" s="211"/>
    </row>
    <row r="127" spans="2:15" ht="14.4" hidden="1" thickBot="1">
      <c r="B127" s="210"/>
      <c r="C127" s="277" t="s">
        <v>25</v>
      </c>
      <c r="D127" s="278"/>
      <c r="E127" s="170"/>
      <c r="F127" s="171"/>
      <c r="G127" s="155"/>
      <c r="H127" s="151"/>
      <c r="I127" s="152"/>
      <c r="J127" s="151"/>
      <c r="K127" s="151"/>
      <c r="L127" s="151"/>
      <c r="M127" s="151"/>
      <c r="N127" s="193"/>
      <c r="O127" s="211"/>
    </row>
    <row r="128" spans="2:15" ht="14.4" hidden="1" thickBot="1">
      <c r="B128" s="210"/>
      <c r="C128" s="277" t="s">
        <v>53</v>
      </c>
      <c r="D128" s="278"/>
      <c r="E128" s="170"/>
      <c r="F128" s="171"/>
      <c r="G128" s="155"/>
      <c r="H128" s="151"/>
      <c r="I128" s="152"/>
      <c r="J128" s="151"/>
      <c r="K128" s="151"/>
      <c r="L128" s="151"/>
      <c r="M128" s="151"/>
      <c r="N128" s="193"/>
      <c r="O128" s="211"/>
    </row>
    <row r="129" spans="2:15" ht="14.4" hidden="1" thickBot="1">
      <c r="B129" s="210"/>
      <c r="C129" s="431" t="s">
        <v>55</v>
      </c>
      <c r="D129" s="432"/>
      <c r="E129" s="170"/>
      <c r="F129" s="171"/>
      <c r="G129" s="155"/>
      <c r="H129" s="151"/>
      <c r="I129" s="152"/>
      <c r="J129" s="151"/>
      <c r="K129" s="151"/>
      <c r="L129" s="151"/>
      <c r="M129" s="151"/>
      <c r="N129" s="193"/>
      <c r="O129" s="211"/>
    </row>
    <row r="130" spans="2:15" ht="14.4" hidden="1" thickBot="1">
      <c r="B130" s="210"/>
      <c r="C130" s="433" t="s">
        <v>56</v>
      </c>
      <c r="D130" s="434"/>
      <c r="E130" s="170"/>
      <c r="F130" s="171"/>
      <c r="G130" s="155"/>
      <c r="H130" s="151"/>
      <c r="I130" s="152"/>
      <c r="J130" s="151"/>
      <c r="K130" s="151"/>
      <c r="L130" s="151"/>
      <c r="M130" s="151"/>
      <c r="N130" s="193"/>
      <c r="O130" s="211"/>
    </row>
    <row r="131" spans="2:15" ht="14.4" hidden="1" thickBot="1">
      <c r="B131" s="210"/>
      <c r="C131" s="431" t="s">
        <v>57</v>
      </c>
      <c r="D131" s="432"/>
      <c r="E131" s="170"/>
      <c r="F131" s="171"/>
      <c r="G131" s="155"/>
      <c r="H131" s="151"/>
      <c r="I131" s="152"/>
      <c r="J131" s="151"/>
      <c r="K131" s="151"/>
      <c r="L131" s="151"/>
      <c r="M131" s="151"/>
      <c r="N131" s="193"/>
      <c r="O131" s="211"/>
    </row>
    <row r="132" spans="2:15" ht="14.4" hidden="1" thickBot="1">
      <c r="B132" s="210"/>
      <c r="C132" s="435" t="s">
        <v>26</v>
      </c>
      <c r="D132" s="436"/>
      <c r="E132" s="170"/>
      <c r="F132" s="171"/>
      <c r="G132" s="155"/>
      <c r="H132" s="151"/>
      <c r="I132" s="152"/>
      <c r="J132" s="151"/>
      <c r="K132" s="151"/>
      <c r="L132" s="151"/>
      <c r="M132" s="151"/>
      <c r="N132" s="193"/>
      <c r="O132" s="211"/>
    </row>
    <row r="133" spans="2:15" ht="13.8" hidden="1">
      <c r="B133" s="210"/>
      <c r="C133" s="279"/>
      <c r="D133" s="279"/>
      <c r="E133" s="116"/>
      <c r="F133" s="116"/>
      <c r="G133" s="125"/>
      <c r="H133" s="125"/>
      <c r="I133" s="125"/>
      <c r="J133" s="116"/>
      <c r="K133" s="116"/>
      <c r="L133" s="116"/>
      <c r="M133" s="116"/>
      <c r="N133" s="116"/>
      <c r="O133" s="211"/>
    </row>
    <row r="134" spans="2:15" ht="13.8" hidden="1" thickBot="1">
      <c r="B134" s="210"/>
      <c r="C134" s="275" t="s">
        <v>59</v>
      </c>
      <c r="D134" s="235"/>
      <c r="E134" s="116"/>
      <c r="F134" s="116"/>
      <c r="G134" s="125"/>
      <c r="H134" s="125"/>
      <c r="I134" s="125"/>
      <c r="J134" s="116"/>
      <c r="K134" s="116"/>
      <c r="L134" s="116"/>
      <c r="M134" s="116"/>
      <c r="N134" s="116"/>
      <c r="O134" s="211"/>
    </row>
    <row r="135" spans="2:15" ht="14.4" hidden="1" thickBot="1">
      <c r="B135" s="210"/>
      <c r="C135" s="276" t="s">
        <v>18</v>
      </c>
      <c r="D135" s="235"/>
      <c r="E135" s="172"/>
      <c r="F135" s="116"/>
      <c r="G135" s="243" t="s">
        <v>11</v>
      </c>
      <c r="H135" s="125"/>
      <c r="I135" s="173" t="s">
        <v>50</v>
      </c>
      <c r="J135" s="116"/>
      <c r="K135" s="116"/>
      <c r="L135" s="116"/>
      <c r="M135" s="116"/>
      <c r="N135" s="116"/>
      <c r="O135" s="211"/>
    </row>
    <row r="136" spans="2:15" ht="42" hidden="1" thickBot="1">
      <c r="B136" s="210"/>
      <c r="C136" s="429" t="s">
        <v>40</v>
      </c>
      <c r="D136" s="429"/>
      <c r="E136" s="430" t="s">
        <v>22</v>
      </c>
      <c r="F136" s="430"/>
      <c r="G136" s="280">
        <f>$G$57</f>
        <v>2017</v>
      </c>
      <c r="H136" s="281">
        <f>G136+1</f>
        <v>2018</v>
      </c>
      <c r="I136" s="281">
        <f>H136+1</f>
        <v>2019</v>
      </c>
      <c r="J136" s="281">
        <f>I136+1</f>
        <v>2020</v>
      </c>
      <c r="K136" s="281"/>
      <c r="L136" s="281"/>
      <c r="M136" s="282" t="s">
        <v>41</v>
      </c>
      <c r="N136" s="263" t="str">
        <f>CONCATENATE("Sum of Expenditures Prior to ",G$19)</f>
        <v>Sum of Expenditures Prior to 2017</v>
      </c>
      <c r="O136" s="211"/>
    </row>
    <row r="137" spans="2:15" ht="14.4" hidden="1" thickBot="1">
      <c r="B137" s="210"/>
      <c r="C137" s="277" t="s">
        <v>21</v>
      </c>
      <c r="D137" s="278"/>
      <c r="E137" s="170"/>
      <c r="F137" s="171"/>
      <c r="G137" s="155"/>
      <c r="H137" s="151"/>
      <c r="I137" s="152"/>
      <c r="J137" s="151"/>
      <c r="K137" s="151"/>
      <c r="L137" s="151"/>
      <c r="M137" s="151"/>
      <c r="N137" s="193"/>
      <c r="O137" s="211"/>
    </row>
    <row r="138" spans="2:15" ht="14.4" hidden="1" thickBot="1">
      <c r="B138" s="210"/>
      <c r="C138" s="277" t="s">
        <v>25</v>
      </c>
      <c r="D138" s="278"/>
      <c r="E138" s="170"/>
      <c r="F138" s="171"/>
      <c r="G138" s="155"/>
      <c r="H138" s="151"/>
      <c r="I138" s="152"/>
      <c r="J138" s="151"/>
      <c r="K138" s="151"/>
      <c r="L138" s="151"/>
      <c r="M138" s="151"/>
      <c r="N138" s="193"/>
      <c r="O138" s="211"/>
    </row>
    <row r="139" spans="2:15" ht="14.4" hidden="1" thickBot="1">
      <c r="B139" s="210"/>
      <c r="C139" s="277" t="s">
        <v>53</v>
      </c>
      <c r="D139" s="278"/>
      <c r="E139" s="170"/>
      <c r="F139" s="171"/>
      <c r="G139" s="155"/>
      <c r="H139" s="151"/>
      <c r="I139" s="152"/>
      <c r="J139" s="151"/>
      <c r="K139" s="151"/>
      <c r="L139" s="151"/>
      <c r="M139" s="151"/>
      <c r="N139" s="193"/>
      <c r="O139" s="211"/>
    </row>
    <row r="140" spans="2:15" ht="14.4" hidden="1" thickBot="1">
      <c r="B140" s="210"/>
      <c r="C140" s="431" t="s">
        <v>55</v>
      </c>
      <c r="D140" s="432"/>
      <c r="E140" s="170"/>
      <c r="F140" s="171"/>
      <c r="G140" s="155"/>
      <c r="H140" s="151"/>
      <c r="I140" s="152"/>
      <c r="J140" s="151"/>
      <c r="K140" s="151"/>
      <c r="L140" s="151"/>
      <c r="M140" s="151"/>
      <c r="N140" s="193"/>
      <c r="O140" s="211"/>
    </row>
    <row r="141" spans="2:15" ht="14.4" hidden="1" thickBot="1">
      <c r="B141" s="210"/>
      <c r="C141" s="433" t="s">
        <v>56</v>
      </c>
      <c r="D141" s="434"/>
      <c r="E141" s="170"/>
      <c r="F141" s="171"/>
      <c r="G141" s="155"/>
      <c r="H141" s="151"/>
      <c r="I141" s="152"/>
      <c r="J141" s="151"/>
      <c r="K141" s="151"/>
      <c r="L141" s="151"/>
      <c r="M141" s="151"/>
      <c r="N141" s="193"/>
      <c r="O141" s="211"/>
    </row>
    <row r="142" spans="2:15" ht="14.4" hidden="1" thickBot="1">
      <c r="B142" s="210"/>
      <c r="C142" s="431" t="s">
        <v>57</v>
      </c>
      <c r="D142" s="432"/>
      <c r="E142" s="170"/>
      <c r="F142" s="171"/>
      <c r="G142" s="155"/>
      <c r="H142" s="151"/>
      <c r="I142" s="152"/>
      <c r="J142" s="151"/>
      <c r="K142" s="151"/>
      <c r="L142" s="151"/>
      <c r="M142" s="151"/>
      <c r="N142" s="193"/>
      <c r="O142" s="211"/>
    </row>
    <row r="143" spans="2:15" ht="14.4" hidden="1" thickBot="1">
      <c r="B143" s="210"/>
      <c r="C143" s="435" t="s">
        <v>26</v>
      </c>
      <c r="D143" s="436"/>
      <c r="E143" s="170"/>
      <c r="F143" s="171"/>
      <c r="G143" s="155"/>
      <c r="H143" s="151"/>
      <c r="I143" s="152"/>
      <c r="J143" s="151"/>
      <c r="K143" s="151"/>
      <c r="L143" s="151"/>
      <c r="M143" s="151"/>
      <c r="N143" s="193"/>
      <c r="O143" s="211"/>
    </row>
    <row r="144" spans="2:15" ht="14.4" hidden="1" thickBot="1">
      <c r="B144" s="217"/>
      <c r="C144" s="174"/>
      <c r="D144" s="174"/>
      <c r="E144" s="174"/>
      <c r="F144" s="174"/>
      <c r="G144" s="174"/>
      <c r="H144" s="174"/>
      <c r="I144" s="174"/>
      <c r="J144" s="174"/>
      <c r="K144" s="174"/>
      <c r="L144" s="174"/>
      <c r="M144" s="174"/>
      <c r="N144" s="174"/>
      <c r="O144" s="218"/>
    </row>
    <row r="145" spans="3:9" ht="12.75" customHeight="1" thickBot="1">
      <c r="C145" s="108"/>
      <c r="D145" s="108"/>
      <c r="E145" s="108"/>
      <c r="F145" s="108"/>
      <c r="G145" s="108"/>
      <c r="H145" s="108"/>
      <c r="I145" s="108"/>
    </row>
    <row r="146" spans="2:15" ht="18"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6.5" customHeight="1">
      <c r="B148" s="210"/>
      <c r="C148" s="423" t="s">
        <v>100</v>
      </c>
      <c r="D148" s="423"/>
      <c r="E148" s="423"/>
      <c r="F148" s="423"/>
      <c r="G148" s="423"/>
      <c r="H148" s="423"/>
      <c r="I148" s="423"/>
      <c r="J148" s="423"/>
      <c r="K148" s="423"/>
      <c r="L148" s="423"/>
      <c r="M148" s="423"/>
      <c r="N148" s="179"/>
      <c r="O148" s="224"/>
      <c r="P148" s="225"/>
      <c r="Q148" s="225"/>
    </row>
    <row r="149" spans="2:17" ht="12.75" customHeight="1">
      <c r="B149" s="210"/>
      <c r="C149" s="423" t="s">
        <v>132</v>
      </c>
      <c r="D149" s="423"/>
      <c r="E149" s="423"/>
      <c r="F149" s="423"/>
      <c r="G149" s="423"/>
      <c r="H149" s="423"/>
      <c r="I149" s="423"/>
      <c r="J149" s="423"/>
      <c r="K149" s="423"/>
      <c r="L149" s="423"/>
      <c r="M149" s="423"/>
      <c r="N149" s="179"/>
      <c r="O149" s="224"/>
      <c r="P149" s="225"/>
      <c r="Q149" s="225"/>
    </row>
    <row r="150" spans="2:15" ht="14.4" thickBot="1">
      <c r="B150" s="210"/>
      <c r="C150" s="119"/>
      <c r="D150" s="119"/>
      <c r="E150" s="119"/>
      <c r="F150" s="119"/>
      <c r="G150" s="119"/>
      <c r="H150" s="119"/>
      <c r="I150" s="119"/>
      <c r="J150" s="121"/>
      <c r="K150" s="121"/>
      <c r="L150" s="121"/>
      <c r="M150" s="121"/>
      <c r="N150" s="121"/>
      <c r="O150" s="211"/>
    </row>
    <row r="151" spans="2:15" ht="14.4" thickBot="1">
      <c r="B151" s="210"/>
      <c r="C151" s="243" t="s">
        <v>105</v>
      </c>
      <c r="D151" s="119"/>
      <c r="E151" s="119"/>
      <c r="F151" s="161" t="s">
        <v>43</v>
      </c>
      <c r="G151" s="119"/>
      <c r="H151" s="119"/>
      <c r="I151" s="119"/>
      <c r="J151" s="121"/>
      <c r="K151" s="121"/>
      <c r="L151" s="121"/>
      <c r="M151" s="121"/>
      <c r="N151" s="121"/>
      <c r="O151" s="211"/>
    </row>
    <row r="152" spans="2:15" ht="14.4" thickBot="1">
      <c r="B152" s="210"/>
      <c r="C152" s="243" t="s">
        <v>124</v>
      </c>
      <c r="D152" s="119"/>
      <c r="E152" s="119"/>
      <c r="F152" s="161" t="s">
        <v>43</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3.8">
      <c r="B155" s="210"/>
      <c r="C155" s="437" t="s">
        <v>18</v>
      </c>
      <c r="D155" s="437" t="s">
        <v>39</v>
      </c>
      <c r="E155" s="427" t="s">
        <v>23</v>
      </c>
      <c r="F155" s="427"/>
      <c r="G155" s="283">
        <f>G81</f>
        <v>2017</v>
      </c>
      <c r="H155" s="284">
        <f>IF(OR(G19=2013,G19=2015,G19=2017,G19=2019),G19+1,"NA")</f>
        <v>2018</v>
      </c>
      <c r="I155" s="284"/>
      <c r="J155" s="288" t="s">
        <v>129</v>
      </c>
      <c r="K155" s="288"/>
      <c r="L155" s="288"/>
      <c r="M155" s="121"/>
      <c r="N155" s="121"/>
      <c r="O155" s="211"/>
    </row>
    <row r="156" spans="2:15" ht="28.2" thickBot="1">
      <c r="B156" s="210"/>
      <c r="C156" s="430"/>
      <c r="D156" s="430"/>
      <c r="E156" s="428"/>
      <c r="F156" s="428"/>
      <c r="G156" s="285" t="s">
        <v>24</v>
      </c>
      <c r="H156" s="285" t="str">
        <f>IF(H155="NA"," ","Allocation Change")</f>
        <v>Allocation Change</v>
      </c>
      <c r="I156" s="285"/>
      <c r="J156" s="289" t="s">
        <v>130</v>
      </c>
      <c r="K156" s="289"/>
      <c r="L156" s="289"/>
      <c r="M156" s="121"/>
      <c r="N156" s="121"/>
      <c r="O156" s="211"/>
    </row>
    <row r="157" spans="2:15" ht="14.4" thickBot="1">
      <c r="B157" s="210"/>
      <c r="C157" s="156"/>
      <c r="D157" s="160" t="s">
        <v>50</v>
      </c>
      <c r="E157" s="153"/>
      <c r="F157" s="154"/>
      <c r="G157" s="163"/>
      <c r="H157" s="163"/>
      <c r="I157" s="326"/>
      <c r="J157" s="163"/>
      <c r="K157" s="289"/>
      <c r="L157" s="289"/>
      <c r="M157" s="121"/>
      <c r="N157" s="121"/>
      <c r="O157" s="211"/>
    </row>
    <row r="158" spans="2:15" ht="14.4" thickBot="1">
      <c r="B158" s="210"/>
      <c r="C158" s="156"/>
      <c r="D158" s="160" t="s">
        <v>50</v>
      </c>
      <c r="E158" s="162"/>
      <c r="F158" s="154"/>
      <c r="G158" s="163"/>
      <c r="H158" s="163"/>
      <c r="I158" s="326"/>
      <c r="J158" s="163"/>
      <c r="K158" s="289"/>
      <c r="L158" s="289"/>
      <c r="M158" s="121"/>
      <c r="N158" s="121"/>
      <c r="O158" s="211"/>
    </row>
    <row r="159" spans="2:15" ht="14.4" hidden="1" thickBot="1">
      <c r="B159" s="210"/>
      <c r="C159" s="156"/>
      <c r="D159" s="160" t="s">
        <v>50</v>
      </c>
      <c r="E159" s="162"/>
      <c r="F159" s="154"/>
      <c r="G159" s="163"/>
      <c r="H159" s="163"/>
      <c r="I159" s="163"/>
      <c r="J159" s="163"/>
      <c r="K159" s="307"/>
      <c r="L159" s="307"/>
      <c r="M159" s="121"/>
      <c r="N159" s="121"/>
      <c r="O159" s="211"/>
    </row>
    <row r="160" spans="2:15" ht="14.4" hidden="1" thickBot="1">
      <c r="B160" s="210"/>
      <c r="C160" s="156"/>
      <c r="D160" s="160" t="s">
        <v>50</v>
      </c>
      <c r="E160" s="162"/>
      <c r="F160" s="154"/>
      <c r="G160" s="163"/>
      <c r="H160" s="163"/>
      <c r="I160" s="163"/>
      <c r="J160" s="163"/>
      <c r="K160" s="307"/>
      <c r="L160" s="307"/>
      <c r="M160" s="121"/>
      <c r="N160" s="121"/>
      <c r="O160" s="211"/>
    </row>
    <row r="161" spans="2:15" ht="14.4" hidden="1" thickBot="1">
      <c r="B161" s="210"/>
      <c r="C161" s="156"/>
      <c r="D161" s="160" t="s">
        <v>50</v>
      </c>
      <c r="E161" s="162"/>
      <c r="F161" s="154"/>
      <c r="G161" s="163"/>
      <c r="H161" s="163"/>
      <c r="I161" s="163"/>
      <c r="J161" s="163"/>
      <c r="K161" s="307"/>
      <c r="L161" s="307"/>
      <c r="M161" s="121"/>
      <c r="N161" s="121"/>
      <c r="O161" s="211"/>
    </row>
    <row r="162" spans="2:15" ht="14.4" hidden="1" thickBot="1">
      <c r="B162" s="210"/>
      <c r="C162" s="156"/>
      <c r="D162" s="160" t="s">
        <v>50</v>
      </c>
      <c r="E162" s="162"/>
      <c r="F162" s="154"/>
      <c r="G162" s="163"/>
      <c r="H162" s="163"/>
      <c r="I162" s="163"/>
      <c r="J162" s="163"/>
      <c r="K162" s="307"/>
      <c r="L162" s="307"/>
      <c r="M162" s="121"/>
      <c r="N162" s="121"/>
      <c r="O162" s="211"/>
    </row>
    <row r="163" spans="2:15" ht="13.8" thickBot="1">
      <c r="B163" s="217"/>
      <c r="C163" s="123"/>
      <c r="D163" s="123"/>
      <c r="E163" s="123"/>
      <c r="F163" s="123"/>
      <c r="G163" s="123"/>
      <c r="H163" s="123"/>
      <c r="I163" s="123"/>
      <c r="J163" s="124"/>
      <c r="K163" s="124"/>
      <c r="L163" s="124"/>
      <c r="M163" s="124"/>
      <c r="N163" s="124"/>
      <c r="O163" s="218"/>
    </row>
    <row r="164" spans="3:9" ht="18.6" thickBot="1" thickTop="1">
      <c r="C164" s="109"/>
      <c r="D164" s="108"/>
      <c r="E164" s="108"/>
      <c r="F164" s="108"/>
      <c r="G164" s="108"/>
      <c r="H164" s="108"/>
      <c r="I164" s="108"/>
    </row>
    <row r="165" spans="2:15" ht="18.6"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44</v>
      </c>
      <c r="G166" s="125"/>
      <c r="H166" s="125"/>
      <c r="I166" s="125"/>
      <c r="J166" s="116"/>
      <c r="K166" s="116"/>
      <c r="L166" s="116"/>
      <c r="M166" s="116"/>
      <c r="N166" s="116"/>
      <c r="O166" s="211"/>
    </row>
    <row r="167" spans="2:15" ht="15" customHeight="1" thickBot="1">
      <c r="B167" s="210"/>
      <c r="C167" s="243" t="s">
        <v>121</v>
      </c>
      <c r="D167" s="119"/>
      <c r="E167" s="119"/>
      <c r="F167" s="161" t="s">
        <v>43</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417" t="s">
        <v>209</v>
      </c>
      <c r="G171" s="418"/>
      <c r="H171" s="418"/>
      <c r="I171" s="418"/>
      <c r="J171" s="418"/>
      <c r="K171" s="418"/>
      <c r="L171" s="418"/>
      <c r="M171" s="418"/>
      <c r="N171" s="419"/>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423" t="s">
        <v>153</v>
      </c>
      <c r="D173" s="423"/>
      <c r="E173" s="423"/>
      <c r="F173" s="423"/>
      <c r="G173" s="423"/>
      <c r="H173" s="423"/>
      <c r="I173" s="423"/>
      <c r="J173" s="423"/>
      <c r="K173" s="423"/>
      <c r="L173" s="423"/>
      <c r="M173" s="423"/>
      <c r="N173" s="179"/>
      <c r="O173" s="224"/>
    </row>
    <row r="174" spans="2:15" ht="34.5" customHeight="1" thickBot="1">
      <c r="B174" s="210"/>
      <c r="C174" s="420" t="s">
        <v>211</v>
      </c>
      <c r="D174" s="421"/>
      <c r="E174" s="421"/>
      <c r="F174" s="421"/>
      <c r="G174" s="421"/>
      <c r="H174" s="421"/>
      <c r="I174" s="421"/>
      <c r="J174" s="421"/>
      <c r="K174" s="421"/>
      <c r="L174" s="421"/>
      <c r="M174" s="421"/>
      <c r="N174" s="422"/>
      <c r="O174" s="224"/>
    </row>
    <row r="175" spans="2:15" ht="34.5" customHeight="1" thickBot="1">
      <c r="B175" s="210"/>
      <c r="C175" s="424" t="s">
        <v>217</v>
      </c>
      <c r="D175" s="425"/>
      <c r="E175" s="425"/>
      <c r="F175" s="425"/>
      <c r="G175" s="425"/>
      <c r="H175" s="425"/>
      <c r="I175" s="425"/>
      <c r="J175" s="425"/>
      <c r="K175" s="425"/>
      <c r="L175" s="425"/>
      <c r="M175" s="425"/>
      <c r="N175" s="426"/>
      <c r="O175" s="224"/>
    </row>
    <row r="176" spans="2:15" ht="34.5" customHeight="1" thickBot="1">
      <c r="B176" s="210"/>
      <c r="C176" s="424" t="s">
        <v>210</v>
      </c>
      <c r="D176" s="425"/>
      <c r="E176" s="425"/>
      <c r="F176" s="425"/>
      <c r="G176" s="425"/>
      <c r="H176" s="425"/>
      <c r="I176" s="425"/>
      <c r="J176" s="425"/>
      <c r="K176" s="425"/>
      <c r="L176" s="425"/>
      <c r="M176" s="425"/>
      <c r="N176" s="426"/>
      <c r="O176" s="224"/>
    </row>
    <row r="177" spans="2:15" ht="34.5" customHeight="1" thickBot="1">
      <c r="B177" s="210"/>
      <c r="C177" s="424" t="s">
        <v>196</v>
      </c>
      <c r="D177" s="425"/>
      <c r="E177" s="425"/>
      <c r="F177" s="425"/>
      <c r="G177" s="425"/>
      <c r="H177" s="425"/>
      <c r="I177" s="425"/>
      <c r="J177" s="425"/>
      <c r="K177" s="425"/>
      <c r="L177" s="425"/>
      <c r="M177" s="425"/>
      <c r="N177" s="426"/>
      <c r="O177" s="224"/>
    </row>
    <row r="178" spans="2:15" ht="34.5" customHeight="1" thickBot="1">
      <c r="B178" s="210"/>
      <c r="C178" s="412" t="s">
        <v>212</v>
      </c>
      <c r="D178" s="400"/>
      <c r="E178" s="400"/>
      <c r="F178" s="400"/>
      <c r="G178" s="400"/>
      <c r="H178" s="400"/>
      <c r="I178" s="400"/>
      <c r="J178" s="400"/>
      <c r="K178" s="400"/>
      <c r="L178" s="400"/>
      <c r="M178" s="400"/>
      <c r="N178" s="401"/>
      <c r="O178" s="224"/>
    </row>
    <row r="179" spans="2:15" ht="34.5" customHeight="1" thickBot="1">
      <c r="B179" s="210"/>
      <c r="C179" s="412" t="s">
        <v>216</v>
      </c>
      <c r="D179" s="400"/>
      <c r="E179" s="400"/>
      <c r="F179" s="400"/>
      <c r="G179" s="400"/>
      <c r="H179" s="400"/>
      <c r="I179" s="400"/>
      <c r="J179" s="400"/>
      <c r="K179" s="400"/>
      <c r="L179" s="400"/>
      <c r="M179" s="400"/>
      <c r="N179" s="401"/>
      <c r="O179" s="224"/>
    </row>
    <row r="180" spans="2:15" ht="19.5" customHeight="1">
      <c r="B180" s="210"/>
      <c r="C180" s="129"/>
      <c r="D180" s="125"/>
      <c r="E180" s="125"/>
      <c r="F180" s="125"/>
      <c r="G180" s="125"/>
      <c r="H180" s="125"/>
      <c r="I180" s="125"/>
      <c r="J180" s="116"/>
      <c r="K180" s="116"/>
      <c r="L180" s="116"/>
      <c r="M180" s="116"/>
      <c r="N180" s="116"/>
      <c r="O180" s="211"/>
    </row>
    <row r="181" spans="2:15" ht="18.75" customHeight="1">
      <c r="B181" s="210"/>
      <c r="C181" s="423" t="s">
        <v>154</v>
      </c>
      <c r="D181" s="423"/>
      <c r="E181" s="423"/>
      <c r="F181" s="423"/>
      <c r="G181" s="423"/>
      <c r="H181" s="423"/>
      <c r="I181" s="423"/>
      <c r="J181" s="423"/>
      <c r="K181" s="423"/>
      <c r="L181" s="423"/>
      <c r="M181" s="423"/>
      <c r="N181" s="116"/>
      <c r="O181" s="211"/>
    </row>
    <row r="182" spans="2:15" ht="14.4" thickBot="1">
      <c r="B182" s="217"/>
      <c r="C182" s="134"/>
      <c r="D182" s="134"/>
      <c r="E182" s="134"/>
      <c r="F182" s="134"/>
      <c r="G182" s="134"/>
      <c r="H182" s="134"/>
      <c r="I182" s="134"/>
      <c r="J182" s="135"/>
      <c r="K182" s="135"/>
      <c r="L182" s="135"/>
      <c r="M182" s="135"/>
      <c r="N182" s="135"/>
      <c r="O182" s="218"/>
    </row>
    <row r="183" spans="3:9" ht="13.8" thickTop="1">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9" ht="12.75">
      <c r="C195" s="108"/>
      <c r="D195" s="108"/>
      <c r="E195" s="108"/>
      <c r="F195" s="108"/>
      <c r="G195" s="108"/>
      <c r="H195" s="108"/>
      <c r="I195" s="108"/>
    </row>
    <row r="196" spans="3:9" ht="12.75">
      <c r="C196" s="108"/>
      <c r="D196" s="108"/>
      <c r="E196" s="108"/>
      <c r="F196" s="108"/>
      <c r="G196" s="108"/>
      <c r="H196" s="108"/>
      <c r="I196" s="108"/>
    </row>
    <row r="197" spans="3:17" ht="12.75">
      <c r="C197" s="227" t="s">
        <v>122</v>
      </c>
      <c r="D197" s="228"/>
      <c r="E197" s="228"/>
      <c r="F197" s="228"/>
      <c r="G197" s="228"/>
      <c r="H197" s="228"/>
      <c r="I197" s="228"/>
      <c r="J197" s="229"/>
      <c r="K197" s="229"/>
      <c r="L197" s="229"/>
      <c r="M197" s="229"/>
      <c r="N197" s="229"/>
      <c r="O197" s="229"/>
      <c r="P197" s="229"/>
      <c r="Q197" s="229"/>
    </row>
    <row r="198" spans="3:17" ht="12.75">
      <c r="C198" s="228" t="str">
        <f>IF(F167="N","The transaction is not backed by new revenue. ","The transaction is backed by new revenue. ")</f>
        <v xml:space="preserve">The transaction is backed by new revenue. </v>
      </c>
      <c r="D198" s="228"/>
      <c r="E198" s="228"/>
      <c r="F198" s="228"/>
      <c r="G198" s="228"/>
      <c r="H198" s="228"/>
      <c r="I198" s="228"/>
      <c r="J198" s="229"/>
      <c r="K198" s="229"/>
      <c r="L198" s="229"/>
      <c r="M198" s="229"/>
      <c r="N198" s="229"/>
      <c r="O198" s="229"/>
      <c r="P198" s="229"/>
      <c r="Q198" s="229"/>
    </row>
    <row r="199" spans="3:17" ht="12.75">
      <c r="C199" s="227" t="str">
        <f>IF(F167="N","",IF(F168="N","The new revenue does not include grant revenue. ","The new revenue includes grant revenue. "))</f>
        <v xml:space="preserve">The new revenue does not include grant revenue. </v>
      </c>
      <c r="D199" s="228"/>
      <c r="E199" s="228"/>
      <c r="F199" s="228"/>
      <c r="G199" s="228"/>
      <c r="H199" s="228"/>
      <c r="I199" s="228"/>
      <c r="J199" s="229"/>
      <c r="K199" s="229"/>
      <c r="L199" s="229"/>
      <c r="M199" s="229"/>
      <c r="N199" s="229"/>
      <c r="O199" s="229"/>
      <c r="P199" s="229"/>
      <c r="Q199" s="229"/>
    </row>
    <row r="200" spans="3:17" ht="12.75">
      <c r="C200" s="227" t="str">
        <f>IF(F167="N"," ",IF(F168="N"," ",IF(F169="N","The grant has not been awarded. ","The grant has been awarded. ")))</f>
        <v xml:space="preserve"> </v>
      </c>
      <c r="D200" s="228"/>
      <c r="E200" s="228"/>
      <c r="F200" s="228"/>
      <c r="G200" s="228"/>
      <c r="H200" s="228"/>
      <c r="I200" s="228"/>
      <c r="J200" s="229"/>
      <c r="K200" s="229"/>
      <c r="L200" s="229"/>
      <c r="M200" s="229"/>
      <c r="N200" s="229"/>
      <c r="O200" s="229"/>
      <c r="P200" s="229"/>
      <c r="Q200" s="229"/>
    </row>
    <row r="201" spans="3:17" ht="12.75">
      <c r="C201" s="228" t="str">
        <f>IF(F167="N"," ",IF(F170="N","The new revenue has not been received. ","The new revenue has been received. "))</f>
        <v xml:space="preserve">The new revenue has not been received. </v>
      </c>
      <c r="D201" s="228"/>
      <c r="E201" s="228"/>
      <c r="F201" s="228"/>
      <c r="G201" s="228"/>
      <c r="H201" s="228"/>
      <c r="I201" s="228"/>
      <c r="J201" s="229"/>
      <c r="K201" s="229"/>
      <c r="L201" s="229"/>
      <c r="M201" s="229"/>
      <c r="N201" s="229"/>
      <c r="O201" s="229"/>
      <c r="P201" s="229"/>
      <c r="Q201" s="229"/>
    </row>
    <row r="202" spans="3:17" ht="12.75">
      <c r="C202" s="327" t="str">
        <f>IF(F167="N"," ",IF(F170="N",F171," "))</f>
        <v>The new revenue will be received when sale of current records warehouse is completed.</v>
      </c>
      <c r="D202" s="228"/>
      <c r="E202" s="228"/>
      <c r="F202" s="228"/>
      <c r="G202" s="228"/>
      <c r="H202" s="228"/>
      <c r="I202" s="228"/>
      <c r="J202" s="229"/>
      <c r="K202" s="229"/>
      <c r="L202" s="229"/>
      <c r="M202" s="229"/>
      <c r="N202" s="229"/>
      <c r="O202" s="229"/>
      <c r="P202" s="229"/>
      <c r="Q202" s="229"/>
    </row>
    <row r="203" spans="3:17" ht="12.75">
      <c r="C203" s="227" t="s">
        <v>110</v>
      </c>
      <c r="D203" s="228"/>
      <c r="E203" s="228"/>
      <c r="F203" s="228"/>
      <c r="G203" s="228"/>
      <c r="H203" s="228"/>
      <c r="I203" s="228"/>
      <c r="J203" s="229"/>
      <c r="K203" s="229"/>
      <c r="L203" s="229"/>
      <c r="M203" s="229"/>
      <c r="N203" s="229"/>
      <c r="O203" s="229"/>
      <c r="P203" s="229"/>
      <c r="Q203" s="229"/>
    </row>
    <row r="204" spans="3:17" ht="11.25" customHeight="1">
      <c r="C204" s="416"/>
      <c r="D204" s="416"/>
      <c r="E204" s="416"/>
      <c r="F204" s="416"/>
      <c r="G204" s="416"/>
      <c r="H204" s="416"/>
      <c r="I204" s="416"/>
      <c r="J204" s="416"/>
      <c r="K204" s="416"/>
      <c r="L204" s="416"/>
      <c r="M204" s="416"/>
      <c r="N204" s="416"/>
      <c r="O204" s="416"/>
      <c r="P204" s="416"/>
      <c r="Q204" s="416"/>
    </row>
    <row r="205" spans="3:17" ht="12.75">
      <c r="C205" s="228"/>
      <c r="D205" s="228"/>
      <c r="E205" s="228"/>
      <c r="F205" s="228"/>
      <c r="G205" s="228"/>
      <c r="H205" s="228"/>
      <c r="I205" s="228"/>
      <c r="J205" s="229"/>
      <c r="K205" s="229"/>
      <c r="L205" s="229"/>
      <c r="M205" s="229"/>
      <c r="N205" s="229"/>
      <c r="O205" s="229"/>
      <c r="P205" s="229"/>
      <c r="Q205" s="229"/>
    </row>
    <row r="206" spans="3:17" ht="12.75">
      <c r="C206" s="230">
        <f>G29</f>
        <v>0</v>
      </c>
      <c r="D206" s="227" t="s">
        <v>43</v>
      </c>
      <c r="E206" s="228" t="str">
        <f>IF(D52="Y",CONCATENATE(F52," in fund balance is being used to cover indicated expenditures.  "),"")</f>
        <v/>
      </c>
      <c r="F206" s="228"/>
      <c r="G206" s="228"/>
      <c r="H206" s="228"/>
      <c r="I206" s="228"/>
      <c r="J206" s="229"/>
      <c r="K206" s="229"/>
      <c r="L206" s="229"/>
      <c r="M206" s="229"/>
      <c r="N206" s="229"/>
      <c r="O206" s="229"/>
      <c r="P206" s="229"/>
      <c r="Q206" s="229"/>
    </row>
    <row r="207" spans="3:17" ht="12.75">
      <c r="C207" s="230">
        <f>H29</f>
        <v>0</v>
      </c>
      <c r="D207" s="227" t="s">
        <v>44</v>
      </c>
      <c r="E207" s="228" t="str">
        <f>IF(D54="Y",CONCATENATE(F54," in reallocated grant funding is being used to cover indicated expenditures."),"")</f>
        <v/>
      </c>
      <c r="F207" s="228"/>
      <c r="G207" s="228"/>
      <c r="H207" s="228"/>
      <c r="I207" s="228"/>
      <c r="J207" s="229"/>
      <c r="K207" s="229"/>
      <c r="L207" s="229"/>
      <c r="M207" s="229"/>
      <c r="N207" s="229"/>
      <c r="O207" s="229"/>
      <c r="P207" s="229"/>
      <c r="Q207" s="229"/>
    </row>
    <row r="208" spans="3:17" ht="12.75">
      <c r="C208" s="230">
        <f>I29</f>
        <v>0</v>
      </c>
      <c r="D208" s="228"/>
      <c r="E208" s="228"/>
      <c r="F208" s="228"/>
      <c r="G208" s="228"/>
      <c r="H208" s="228"/>
      <c r="I208" s="228"/>
      <c r="J208" s="229"/>
      <c r="K208" s="229"/>
      <c r="L208" s="229"/>
      <c r="M208" s="229"/>
      <c r="N208" s="229"/>
      <c r="O208" s="229"/>
      <c r="P208" s="229"/>
      <c r="Q208" s="229"/>
    </row>
    <row r="209" spans="3:17" ht="12.75">
      <c r="C209" s="230">
        <f>I30</f>
        <v>0</v>
      </c>
      <c r="D209" s="228"/>
      <c r="E209" s="228"/>
      <c r="F209" s="228"/>
      <c r="G209" s="228"/>
      <c r="H209" s="228"/>
      <c r="I209" s="228"/>
      <c r="J209" s="229"/>
      <c r="K209" s="229"/>
      <c r="L209" s="229"/>
      <c r="M209" s="229"/>
      <c r="N209" s="229"/>
      <c r="O209" s="229"/>
      <c r="P209" s="229"/>
      <c r="Q209" s="229"/>
    </row>
    <row r="210" spans="3:17" ht="12.75">
      <c r="C210" s="230">
        <f>G30</f>
        <v>0</v>
      </c>
      <c r="D210" s="228"/>
      <c r="E210" s="228"/>
      <c r="F210" s="228"/>
      <c r="G210" s="228"/>
      <c r="H210" s="228"/>
      <c r="I210" s="228"/>
      <c r="J210" s="229"/>
      <c r="K210" s="229"/>
      <c r="L210" s="229"/>
      <c r="M210" s="229"/>
      <c r="N210" s="229"/>
      <c r="O210" s="229"/>
      <c r="P210" s="229"/>
      <c r="Q210" s="229"/>
    </row>
    <row r="211" spans="3:17" ht="12.75">
      <c r="C211" s="230">
        <f>H30</f>
        <v>0</v>
      </c>
      <c r="D211" s="228"/>
      <c r="E211" s="228"/>
      <c r="F211" s="228"/>
      <c r="G211" s="228"/>
      <c r="H211" s="228"/>
      <c r="I211" s="228"/>
      <c r="J211" s="229"/>
      <c r="K211" s="229"/>
      <c r="L211" s="229"/>
      <c r="M211" s="229"/>
      <c r="N211" s="229"/>
      <c r="O211" s="229"/>
      <c r="P211" s="229"/>
      <c r="Q211" s="229"/>
    </row>
    <row r="212" spans="3:17" ht="12.75">
      <c r="C212" s="230" t="str">
        <f>I31</f>
        <v>NA</v>
      </c>
      <c r="D212" s="228"/>
      <c r="E212" s="228"/>
      <c r="F212" s="228"/>
      <c r="G212" s="228"/>
      <c r="H212" s="228"/>
      <c r="I212" s="228"/>
      <c r="J212" s="229"/>
      <c r="K212" s="229"/>
      <c r="L212" s="229"/>
      <c r="M212" s="229"/>
      <c r="N212" s="229"/>
      <c r="O212" s="229"/>
      <c r="P212" s="229"/>
      <c r="Q212" s="229"/>
    </row>
    <row r="213" spans="3:17" ht="12.75">
      <c r="C213" s="230" t="str">
        <f>J31</f>
        <v xml:space="preserve"> </v>
      </c>
      <c r="D213" s="228"/>
      <c r="E213" s="228"/>
      <c r="F213" s="228"/>
      <c r="G213" s="228"/>
      <c r="H213" s="228"/>
      <c r="I213" s="228"/>
      <c r="J213" s="229"/>
      <c r="K213" s="229"/>
      <c r="L213" s="229"/>
      <c r="M213" s="229"/>
      <c r="N213" s="229"/>
      <c r="O213" s="229"/>
      <c r="P213" s="229"/>
      <c r="Q213" s="229"/>
    </row>
    <row r="214" spans="3:17" ht="12.75">
      <c r="C214" s="231"/>
      <c r="D214" s="227"/>
      <c r="E214" s="228"/>
      <c r="F214" s="228"/>
      <c r="G214" s="228"/>
      <c r="H214" s="228"/>
      <c r="I214" s="228"/>
      <c r="J214" s="229"/>
      <c r="K214" s="229"/>
      <c r="L214" s="229"/>
      <c r="M214" s="229"/>
      <c r="N214" s="229"/>
      <c r="O214" s="229"/>
      <c r="P214" s="229"/>
      <c r="Q214" s="229"/>
    </row>
    <row r="215" spans="3:17" ht="12.75">
      <c r="C215" s="230"/>
      <c r="D215" s="227" t="s">
        <v>48</v>
      </c>
      <c r="E215" s="228"/>
      <c r="F215" s="228"/>
      <c r="G215" s="228"/>
      <c r="H215" s="228"/>
      <c r="I215" s="228"/>
      <c r="J215" s="229"/>
      <c r="K215" s="229"/>
      <c r="L215" s="229"/>
      <c r="M215" s="229"/>
      <c r="N215" s="229"/>
      <c r="O215" s="229"/>
      <c r="P215" s="229"/>
      <c r="Q215" s="229"/>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226"/>
      <c r="D220" s="108"/>
      <c r="E220" s="108"/>
      <c r="F220" s="108"/>
      <c r="G220" s="108"/>
      <c r="H220" s="108"/>
      <c r="I220" s="108"/>
    </row>
    <row r="221" spans="3:9" ht="12.75">
      <c r="C221" s="226"/>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row r="343" spans="3:9" ht="12.75">
      <c r="C343" s="108"/>
      <c r="D343" s="108"/>
      <c r="E343" s="108"/>
      <c r="F343" s="108"/>
      <c r="G343" s="108"/>
      <c r="H343" s="108"/>
      <c r="I343" s="108"/>
    </row>
    <row r="344" spans="3:9" ht="12.75">
      <c r="C344" s="108"/>
      <c r="D344" s="108"/>
      <c r="E344" s="108"/>
      <c r="F344" s="108"/>
      <c r="G344" s="108"/>
      <c r="H344" s="108"/>
      <c r="I344" s="108"/>
    </row>
  </sheetData>
  <mergeCells count="81">
    <mergeCell ref="E81:F81"/>
    <mergeCell ref="C81:D81"/>
    <mergeCell ref="C97:D97"/>
    <mergeCell ref="C109:D109"/>
    <mergeCell ref="C110:D110"/>
    <mergeCell ref="C107:D107"/>
    <mergeCell ref="C108:D108"/>
    <mergeCell ref="C98:D98"/>
    <mergeCell ref="C99:D99"/>
    <mergeCell ref="C119:D119"/>
    <mergeCell ref="C120:D120"/>
    <mergeCell ref="C121:D121"/>
    <mergeCell ref="E103:F103"/>
    <mergeCell ref="C103:D103"/>
    <mergeCell ref="C118:D118"/>
    <mergeCell ref="C114:D114"/>
    <mergeCell ref="E114:F114"/>
    <mergeCell ref="D17:F17"/>
    <mergeCell ref="E58:F58"/>
    <mergeCell ref="E76:M76"/>
    <mergeCell ref="D18:F18"/>
    <mergeCell ref="D43:I43"/>
    <mergeCell ref="C48:M48"/>
    <mergeCell ref="C68:M68"/>
    <mergeCell ref="C74:D74"/>
    <mergeCell ref="D39:F39"/>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04:Q204"/>
    <mergeCell ref="F171:N171"/>
    <mergeCell ref="C174:N174"/>
    <mergeCell ref="C181:M181"/>
    <mergeCell ref="C175:N175"/>
    <mergeCell ref="C176:N176"/>
    <mergeCell ref="C177:N177"/>
    <mergeCell ref="C173:M173"/>
  </mergeCells>
  <dataValidations count="3">
    <dataValidation type="list" allowBlank="1" showInputMessage="1" showErrorMessage="1" sqref="D54 D52 F151:F152 F166:F170 G39">
      <formula1>$D$206:$D$207</formula1>
    </dataValidation>
    <dataValidation type="list" allowBlank="1" showInputMessage="1" showErrorMessage="1" sqref="D157:D162 I124 I102 I91 I80 D58:D63 I113 I135">
      <formula1>$C$206:$C$221</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9"/>
  <sheetViews>
    <sheetView showGridLines="0" tabSelected="1" zoomScale="90" zoomScaleNormal="90" workbookViewId="0" topLeftCell="A1">
      <selection activeCell="B52" sqref="B52:C52"/>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7.4">
      <c r="A1" s="512" t="s">
        <v>49</v>
      </c>
      <c r="B1" s="512"/>
      <c r="C1" s="512"/>
      <c r="D1" s="512"/>
      <c r="E1" s="512"/>
      <c r="F1" s="512"/>
      <c r="G1" s="512"/>
      <c r="H1" s="512"/>
      <c r="I1" s="512"/>
      <c r="J1" s="512"/>
      <c r="K1" s="512"/>
      <c r="L1" s="512"/>
      <c r="M1" s="512"/>
      <c r="N1" s="512"/>
      <c r="O1" s="512"/>
      <c r="P1" s="512"/>
      <c r="Q1" s="512"/>
      <c r="R1" s="512"/>
      <c r="S1" s="512"/>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69" t="s">
        <v>31</v>
      </c>
      <c r="B3" s="469"/>
      <c r="C3" s="469"/>
      <c r="D3" s="469"/>
      <c r="E3" s="469"/>
      <c r="F3" s="469"/>
      <c r="G3" s="469"/>
      <c r="H3" s="469"/>
      <c r="I3" s="469"/>
      <c r="J3" s="469"/>
      <c r="K3" s="469"/>
      <c r="L3" s="469"/>
      <c r="M3" s="469"/>
      <c r="N3" s="469"/>
      <c r="O3" s="469"/>
      <c r="P3" s="469"/>
      <c r="Q3" s="469"/>
      <c r="R3" s="469"/>
      <c r="S3" s="469"/>
      <c r="T3" s="1"/>
    </row>
    <row r="4" spans="1:20" ht="3" customHeight="1" thickBot="1" thickTop="1">
      <c r="A4" s="523"/>
      <c r="B4" s="524"/>
      <c r="C4" s="524"/>
      <c r="D4" s="524"/>
      <c r="E4" s="524"/>
      <c r="F4" s="524"/>
      <c r="G4" s="524"/>
      <c r="H4" s="524"/>
      <c r="I4" s="524"/>
      <c r="J4" s="524"/>
      <c r="K4" s="524"/>
      <c r="L4" s="524"/>
      <c r="M4" s="524"/>
      <c r="N4" s="524"/>
      <c r="O4" s="524"/>
      <c r="P4" s="524"/>
      <c r="Q4" s="524"/>
      <c r="R4" s="524"/>
      <c r="S4" s="524"/>
      <c r="T4" s="1"/>
    </row>
    <row r="5" spans="1:19" ht="13.8">
      <c r="A5" s="533" t="s">
        <v>7</v>
      </c>
      <c r="B5" s="531"/>
      <c r="C5" s="531"/>
      <c r="D5" s="531"/>
      <c r="E5" s="531"/>
      <c r="F5" s="531"/>
      <c r="G5" s="531"/>
      <c r="H5" s="531"/>
      <c r="I5" s="531"/>
      <c r="J5" s="531"/>
      <c r="K5" s="531"/>
      <c r="L5" s="531"/>
      <c r="M5" s="531"/>
      <c r="N5" s="531"/>
      <c r="O5" s="531"/>
      <c r="P5" s="531"/>
      <c r="Q5" s="531"/>
      <c r="R5" s="531"/>
      <c r="S5" s="532"/>
    </row>
    <row r="6" spans="1:20" ht="13.8">
      <c r="A6" s="529" t="s">
        <v>0</v>
      </c>
      <c r="B6" s="530"/>
      <c r="C6" s="528" t="str">
        <f>IF('2a.  Simple Form Data Entry'!G11="","   ",'2a.  Simple Form Data Entry'!G11)</f>
        <v>Records Warehouse Lease</v>
      </c>
      <c r="D6" s="528"/>
      <c r="E6" s="528"/>
      <c r="F6" s="528"/>
      <c r="G6" s="528"/>
      <c r="H6" s="528"/>
      <c r="I6" s="528"/>
      <c r="J6" s="528"/>
      <c r="L6" s="293" t="s">
        <v>16</v>
      </c>
      <c r="M6" s="293"/>
      <c r="O6" s="72"/>
      <c r="Q6" s="72"/>
      <c r="R6" s="319" t="str">
        <f>IF('2a.  Simple Form Data Entry'!G17="","   ",'2a.  Simple Form Data Entry'!G17)</f>
        <v>10 Years &amp; 2 Mos</v>
      </c>
      <c r="S6" s="71"/>
      <c r="T6" s="11"/>
    </row>
    <row r="7" spans="1:20" ht="13.5" customHeight="1">
      <c r="A7" s="534" t="s">
        <v>150</v>
      </c>
      <c r="B7" s="525"/>
      <c r="C7" s="535" t="str">
        <f>IF('2a.  Simple Form Data Entry'!G12="","   ",'2a.  Simple Form Data Entry'!G12)</f>
        <v>DES / Records &amp; Licensing</v>
      </c>
      <c r="D7" s="535"/>
      <c r="E7" s="535"/>
      <c r="F7" s="535"/>
      <c r="G7" s="535"/>
      <c r="H7" s="535"/>
      <c r="I7" s="535"/>
      <c r="J7" s="535"/>
      <c r="L7" s="102" t="s">
        <v>27</v>
      </c>
      <c r="M7" s="102"/>
      <c r="P7" s="73"/>
      <c r="Q7" s="73"/>
      <c r="R7" s="320" t="str">
        <f>'2a.  Simple Form Data Entry'!G18</f>
        <v>NA</v>
      </c>
      <c r="S7" s="54"/>
      <c r="T7" s="11"/>
    </row>
    <row r="8" spans="1:24" ht="13.5" customHeight="1">
      <c r="A8" s="526" t="s">
        <v>2</v>
      </c>
      <c r="B8" s="527"/>
      <c r="C8" s="292" t="str">
        <f>IF('2a.  Simple Form Data Entry'!G15="","   ",'2a.  Simple Form Data Entry'!G15)</f>
        <v>Carolyn Mock / Julie Porter</v>
      </c>
      <c r="E8" s="292"/>
      <c r="F8" s="527" t="s">
        <v>8</v>
      </c>
      <c r="G8" s="527"/>
      <c r="H8" s="329" t="str">
        <f>IF('2a.  Simple Form Data Entry'!G15=""," ",'2a.  Simple Form Data Entry'!G16)</f>
        <v>9/15/17</v>
      </c>
      <c r="I8" s="292"/>
      <c r="J8" s="292"/>
      <c r="L8" s="525" t="s">
        <v>10</v>
      </c>
      <c r="M8" s="525"/>
      <c r="N8" s="525"/>
      <c r="O8" s="525"/>
      <c r="P8" s="74"/>
      <c r="Q8" s="74"/>
      <c r="R8" s="292" t="str">
        <f>IF('2a.  Simple Form Data Entry'!G13="","   ",'2a.  Simple Form Data Entry'!G13)</f>
        <v xml:space="preserve">Lease  </v>
      </c>
      <c r="S8" s="328"/>
      <c r="T8" s="292"/>
      <c r="U8" s="292"/>
      <c r="V8" s="292"/>
      <c r="W8" s="292"/>
      <c r="X8" s="292"/>
    </row>
    <row r="9" spans="1:24" ht="13.5" customHeight="1">
      <c r="A9" s="526" t="s">
        <v>3</v>
      </c>
      <c r="B9" s="527"/>
      <c r="C9" s="295" t="s">
        <v>215</v>
      </c>
      <c r="D9" s="292"/>
      <c r="E9" s="292"/>
      <c r="F9" s="527" t="s">
        <v>13</v>
      </c>
      <c r="G9" s="527"/>
      <c r="H9" s="414">
        <v>43019</v>
      </c>
      <c r="I9" s="292"/>
      <c r="J9" s="292"/>
      <c r="L9" s="525" t="s">
        <v>9</v>
      </c>
      <c r="M9" s="525"/>
      <c r="N9" s="525"/>
      <c r="O9" s="525"/>
      <c r="P9" s="55"/>
      <c r="Q9" s="55"/>
      <c r="R9" s="292" t="str">
        <f>IF('2a.  Simple Form Data Entry'!G14="","   ",'2a.  Simple Form Data Entry'!G14)</f>
        <v>Stand Alone</v>
      </c>
      <c r="S9" s="328"/>
      <c r="T9" s="292"/>
      <c r="U9" s="292"/>
      <c r="V9" s="292"/>
      <c r="W9" s="292"/>
      <c r="X9" s="292"/>
    </row>
    <row r="10" spans="1:20" ht="12.75">
      <c r="A10" s="330" t="s">
        <v>149</v>
      </c>
      <c r="B10" s="331"/>
      <c r="C10" s="519" t="str">
        <f>IF('2a.  Simple Form Data Entry'!G10=""," ",'2a.  Simple Form Data Entry'!G10)</f>
        <v>Lease for Records Warehouse at 7272 W Marginal Way S</v>
      </c>
      <c r="D10" s="519"/>
      <c r="E10" s="519"/>
      <c r="F10" s="519"/>
      <c r="G10" s="519"/>
      <c r="H10" s="519"/>
      <c r="I10" s="519"/>
      <c r="J10" s="519"/>
      <c r="K10" s="519"/>
      <c r="L10" s="519"/>
      <c r="M10" s="519"/>
      <c r="N10" s="519"/>
      <c r="O10" s="519"/>
      <c r="P10" s="519"/>
      <c r="Q10" s="519"/>
      <c r="R10" s="519"/>
      <c r="S10" s="520"/>
      <c r="T10" s="11"/>
    </row>
    <row r="11" spans="1:20" ht="13.8" thickBot="1">
      <c r="A11" s="332"/>
      <c r="B11" s="333"/>
      <c r="C11" s="521"/>
      <c r="D11" s="521"/>
      <c r="E11" s="521"/>
      <c r="F11" s="521"/>
      <c r="G11" s="521"/>
      <c r="H11" s="521"/>
      <c r="I11" s="521"/>
      <c r="J11" s="521"/>
      <c r="K11" s="521"/>
      <c r="L11" s="521"/>
      <c r="M11" s="521"/>
      <c r="N11" s="521"/>
      <c r="O11" s="521"/>
      <c r="P11" s="521"/>
      <c r="Q11" s="521"/>
      <c r="R11" s="521"/>
      <c r="S11" s="522"/>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69" t="s">
        <v>14</v>
      </c>
      <c r="B13" s="469"/>
      <c r="C13" s="469"/>
      <c r="D13" s="469"/>
      <c r="E13" s="469"/>
      <c r="F13" s="469"/>
      <c r="G13" s="469"/>
      <c r="H13" s="469"/>
      <c r="I13" s="469"/>
      <c r="J13" s="469"/>
      <c r="K13" s="469"/>
      <c r="L13" s="469"/>
      <c r="M13" s="469"/>
      <c r="N13" s="469"/>
      <c r="O13" s="469"/>
      <c r="P13" s="469"/>
      <c r="Q13" s="469"/>
      <c r="R13" s="469"/>
      <c r="S13" s="469"/>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514" t="s">
        <v>32</v>
      </c>
      <c r="B15" s="514"/>
      <c r="C15" s="514"/>
      <c r="D15" s="514"/>
      <c r="E15" s="514"/>
      <c r="F15" s="514"/>
      <c r="G15" s="514"/>
      <c r="H15" s="514"/>
      <c r="I15" s="514"/>
      <c r="J15" s="514"/>
      <c r="K15" s="514"/>
      <c r="L15" s="514"/>
      <c r="M15" s="514"/>
      <c r="N15" s="514"/>
      <c r="O15" s="514"/>
      <c r="P15" s="514"/>
      <c r="Q15" s="514"/>
      <c r="R15" s="514"/>
      <c r="S15" s="514"/>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518" t="s">
        <v>143</v>
      </c>
      <c r="B17" s="518"/>
      <c r="C17" s="518"/>
      <c r="D17" s="518"/>
      <c r="E17" s="515" t="str">
        <f>IF('2a.  Simple Form Data Entry'!G39="N","NA",'2a.  Simple Form Data Entry'!G40)</f>
        <v>NA</v>
      </c>
      <c r="F17" s="516"/>
      <c r="G17" s="517"/>
      <c r="H17" s="477" t="s">
        <v>151</v>
      </c>
      <c r="I17" s="478"/>
      <c r="J17" s="478"/>
      <c r="K17" s="478"/>
      <c r="L17" s="478"/>
      <c r="M17" s="478"/>
      <c r="N17" s="310"/>
      <c r="O17" s="470" t="str">
        <f>IF('2a.  Simple Form Data Entry'!G39="N","NA",'2a.  Simple Form Data Entry'!G41)</f>
        <v>NA</v>
      </c>
      <c r="P17" s="471"/>
      <c r="Q17" s="471"/>
      <c r="R17" s="471"/>
      <c r="S17" s="472"/>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514" t="s">
        <v>33</v>
      </c>
      <c r="B19" s="514"/>
      <c r="C19" s="514"/>
      <c r="D19" s="514"/>
      <c r="E19" s="514"/>
      <c r="F19" s="514"/>
      <c r="G19" s="514"/>
      <c r="H19" s="514"/>
      <c r="I19" s="514"/>
      <c r="J19" s="514"/>
      <c r="K19" s="514"/>
      <c r="L19" s="514"/>
      <c r="M19" s="514"/>
      <c r="N19" s="514"/>
      <c r="O19" s="514"/>
      <c r="P19" s="514"/>
      <c r="Q19" s="514"/>
      <c r="R19" s="514"/>
      <c r="S19" s="514"/>
      <c r="T19" s="11"/>
    </row>
    <row r="20" spans="1:20" ht="3" customHeight="1" thickTop="1">
      <c r="A20" s="3"/>
      <c r="B20" s="3"/>
      <c r="D20" s="3"/>
      <c r="E20" s="2"/>
      <c r="F20" s="2"/>
      <c r="G20" s="2"/>
      <c r="H20" s="2"/>
      <c r="I20" s="2"/>
      <c r="J20" s="2"/>
      <c r="K20" s="2"/>
      <c r="L20" s="2"/>
      <c r="M20" s="2"/>
      <c r="N20" s="2"/>
      <c r="O20" s="2"/>
      <c r="P20" s="2"/>
      <c r="Q20" s="2"/>
      <c r="R20" s="2"/>
      <c r="T20" s="11"/>
    </row>
    <row r="21" spans="1:20" ht="14.4">
      <c r="A21" s="37" t="s">
        <v>127</v>
      </c>
      <c r="B21" s="2"/>
      <c r="D21" s="3"/>
      <c r="E21" s="3"/>
      <c r="F21" s="3"/>
      <c r="G21" s="3"/>
      <c r="H21" s="3"/>
      <c r="I21" s="3"/>
      <c r="J21" s="3"/>
      <c r="K21" s="3"/>
      <c r="L21" s="3"/>
      <c r="M21" s="3"/>
      <c r="N21" s="3"/>
      <c r="O21" s="3"/>
      <c r="P21" s="3"/>
      <c r="Q21" s="3"/>
      <c r="R21" s="3"/>
      <c r="T21" s="11"/>
    </row>
    <row r="22" spans="1:20" ht="3" customHeight="1">
      <c r="A22" s="51"/>
      <c r="B22" s="44"/>
      <c r="C22" s="44"/>
      <c r="D22" s="44"/>
      <c r="E22" s="44"/>
      <c r="F22" s="185"/>
      <c r="G22" s="44"/>
      <c r="H22" s="44"/>
      <c r="I22" s="185"/>
      <c r="J22" s="44"/>
      <c r="K22" s="44"/>
      <c r="L22" s="296"/>
      <c r="M22" s="44"/>
      <c r="N22" s="44"/>
      <c r="O22" s="296"/>
      <c r="P22" s="296"/>
      <c r="Q22" s="296"/>
      <c r="R22" s="296"/>
      <c r="S22" s="44"/>
      <c r="T22" s="11"/>
    </row>
    <row r="23" spans="1:20" ht="16.8" thickBot="1">
      <c r="A23" s="10" t="s">
        <v>144</v>
      </c>
      <c r="B23" s="10"/>
      <c r="C23" s="2"/>
      <c r="D23" s="3"/>
      <c r="E23" s="3"/>
      <c r="F23" s="3"/>
      <c r="G23" s="3"/>
      <c r="H23" s="3"/>
      <c r="I23" s="3"/>
      <c r="J23" s="3"/>
      <c r="K23" s="3"/>
      <c r="L23" s="3"/>
      <c r="M23" s="3"/>
      <c r="N23" s="3"/>
      <c r="O23" s="3"/>
      <c r="P23" s="3"/>
      <c r="Q23" s="3"/>
      <c r="R23" s="3"/>
      <c r="T23" s="11"/>
    </row>
    <row r="24" spans="1:20" ht="44.4" thickBot="1">
      <c r="A24" s="92" t="s">
        <v>18</v>
      </c>
      <c r="B24" s="93"/>
      <c r="C24" s="94"/>
      <c r="D24" s="95" t="s">
        <v>28</v>
      </c>
      <c r="E24" s="95" t="s">
        <v>29</v>
      </c>
      <c r="F24" s="95" t="s">
        <v>104</v>
      </c>
      <c r="G24" s="103" t="s">
        <v>11</v>
      </c>
      <c r="H24" s="95" t="s">
        <v>54</v>
      </c>
      <c r="I24" s="95" t="str">
        <f>'2a.  Simple Form Data Entry'!N57</f>
        <v>Sum of Revenues Prior to 2017</v>
      </c>
      <c r="J24" s="95">
        <f>'2a.  Simple Form Data Entry'!G19</f>
        <v>2017</v>
      </c>
      <c r="K24" s="96">
        <f>J24+1</f>
        <v>2018</v>
      </c>
      <c r="L24" s="96" t="str">
        <f>CONCATENATE(J24," / ",K24)</f>
        <v>2017 / 2018</v>
      </c>
      <c r="M24" s="96">
        <f>K24+1</f>
        <v>2019</v>
      </c>
      <c r="N24" s="96">
        <f>M24+1</f>
        <v>2020</v>
      </c>
      <c r="O24" s="96" t="str">
        <f>CONCATENATE(M24," / ",N24)</f>
        <v>2019 / 2020</v>
      </c>
      <c r="P24" s="96">
        <f>N24+1</f>
        <v>2021</v>
      </c>
      <c r="Q24" s="96">
        <f>P24+1</f>
        <v>2022</v>
      </c>
      <c r="R24" s="96" t="str">
        <f>CONCATENATE(P24," / ",Q24)</f>
        <v>2021 / 2022</v>
      </c>
      <c r="S24" s="97" t="s">
        <v>117</v>
      </c>
      <c r="T24" s="11"/>
    </row>
    <row r="25" spans="1:20" ht="13.8">
      <c r="A25" s="88" t="str">
        <f>IF('2a.  Simple Form Data Entry'!C58="","   ",'2a.  Simple Form Data Entry'!C58)</f>
        <v xml:space="preserve">   </v>
      </c>
      <c r="B25" s="78"/>
      <c r="C25" s="78"/>
      <c r="D25" s="177" t="str">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 xml:space="preserve">   </v>
      </c>
      <c r="E25" s="89"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 xml:space="preserve">   </v>
      </c>
      <c r="F25" s="177" t="str">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 xml:space="preserve">   </v>
      </c>
      <c r="G25" s="90" t="str">
        <f>IF(A25="","   ",'2a.  Simple Form Data Entry'!D58)</f>
        <v xml:space="preserve"> </v>
      </c>
      <c r="H25" s="196" t="str">
        <f>IF('2a.  Simple Form Data Entry'!E58="","   ",'2a.  Simple Form Data Entry'!E58)</f>
        <v xml:space="preserve">   </v>
      </c>
      <c r="I25" s="80">
        <f>'2a.  Simple Form Data Entry'!N58</f>
        <v>0</v>
      </c>
      <c r="J25" s="80">
        <f>'2a.  Simple Form Data Entry'!G58</f>
        <v>0</v>
      </c>
      <c r="K25" s="80">
        <f>'2a.  Simple Form Data Entry'!H58</f>
        <v>0</v>
      </c>
      <c r="L25" s="80">
        <f>J25+K25</f>
        <v>0</v>
      </c>
      <c r="M25" s="80">
        <f>'2a.  Simple Form Data Entry'!I58</f>
        <v>0</v>
      </c>
      <c r="N25" s="80">
        <f>'2a.  Simple Form Data Entry'!J58</f>
        <v>0</v>
      </c>
      <c r="O25" s="80">
        <f aca="true" t="shared" si="0" ref="O25:O31">M25+N25</f>
        <v>0</v>
      </c>
      <c r="P25" s="80">
        <f>'2a.  Simple Form Data Entry'!K58</f>
        <v>0</v>
      </c>
      <c r="Q25" s="80">
        <f>'2a.  Simple Form Data Entry'!L58</f>
        <v>0</v>
      </c>
      <c r="R25" s="80">
        <f aca="true" t="shared" si="1" ref="R25:R31">P25+Q25</f>
        <v>0</v>
      </c>
      <c r="S25" s="91">
        <f>'2a.  Simple Form Data Entry'!M58</f>
        <v>0</v>
      </c>
      <c r="T25" s="11"/>
    </row>
    <row r="26" spans="1:20" ht="13.8">
      <c r="A26" s="84" t="str">
        <f>IF('2a.  Simple Form Data Entry'!C59="","   ",'2a.  Simple Form Data Entry'!C59)</f>
        <v xml:space="preserve">   </v>
      </c>
      <c r="B26" s="75"/>
      <c r="C26" s="75"/>
      <c r="D26" s="177"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9"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90" t="str">
        <f>IF(A26="","   ",'2a.  Simple Form Data Entry'!D59)</f>
        <v xml:space="preserve"> </v>
      </c>
      <c r="H26" s="76" t="str">
        <f>IF('2a.  Simple Form Data Entry'!E59="","   ",'2a.  Simple Form Data Entry'!E59)</f>
        <v xml:space="preserve">   </v>
      </c>
      <c r="I26" s="80">
        <f>'2a.  Simple Form Data Entry'!N59</f>
        <v>0</v>
      </c>
      <c r="J26" s="77">
        <f>'2a.  Simple Form Data Entry'!G59</f>
        <v>0</v>
      </c>
      <c r="K26" s="77">
        <f>'2a.  Simple Form Data Entry'!H59</f>
        <v>0</v>
      </c>
      <c r="L26" s="80">
        <f aca="true" t="shared" si="2" ref="L26:L31">J26+K26</f>
        <v>0</v>
      </c>
      <c r="M26" s="77">
        <f>'2a.  Simple Form Data Entry'!I59</f>
        <v>0</v>
      </c>
      <c r="N26" s="77">
        <f>'2a.  Simple Form Data Entry'!J59</f>
        <v>0</v>
      </c>
      <c r="O26" s="80">
        <f t="shared" si="0"/>
        <v>0</v>
      </c>
      <c r="P26" s="77">
        <f>'2a.  Simple Form Data Entry'!K59</f>
        <v>0</v>
      </c>
      <c r="Q26" s="77">
        <f>'2a.  Simple Form Data Entry'!L59</f>
        <v>0</v>
      </c>
      <c r="R26" s="80">
        <f t="shared" si="1"/>
        <v>0</v>
      </c>
      <c r="S26" s="87">
        <f>'2a.  Simple Form Data Entry'!M59</f>
        <v>0</v>
      </c>
      <c r="T26" s="11"/>
    </row>
    <row r="27" spans="1:20" ht="13.8">
      <c r="A27" s="84" t="str">
        <f>IF('2a.  Simple Form Data Entry'!C60="","   ",'2a.  Simple Form Data Entry'!C60)</f>
        <v xml:space="preserve">   </v>
      </c>
      <c r="B27" s="85"/>
      <c r="C27" s="85"/>
      <c r="D27" s="17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9"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0" t="str">
        <f>IF(A27="","   ",'2a.  Simple Form Data Entry'!D60)</f>
        <v xml:space="preserve"> </v>
      </c>
      <c r="H27" s="198" t="str">
        <f>IF('2a.  Simple Form Data Entry'!E60="","   ",'2a.  Simple Form Data Entry'!E60)</f>
        <v xml:space="preserve">   </v>
      </c>
      <c r="I27" s="80">
        <f>'2a.  Simple Form Data Entry'!N60</f>
        <v>0</v>
      </c>
      <c r="J27" s="77">
        <f>'2a.  Simple Form Data Entry'!G60</f>
        <v>0</v>
      </c>
      <c r="K27" s="77">
        <f>'2a.  Simple Form Data Entry'!H60</f>
        <v>0</v>
      </c>
      <c r="L27" s="80">
        <f t="shared" si="2"/>
        <v>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3.8" hidden="1">
      <c r="A28" s="84" t="str">
        <f>IF('2a.  Simple Form Data Entry'!C61="","   ",'2a.  Simple Form Data Entry'!C61)</f>
        <v xml:space="preserve">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0" t="str">
        <f>IF(A28="","   ",'2a.  Simple Form Data Entry'!D61)</f>
        <v xml:space="preserve"> </v>
      </c>
      <c r="H28" s="198" t="str">
        <f>IF('2a.  Simple Form Data Entry'!E61="","   ",'2a.  Simple Form Data Entry'!E61)</f>
        <v xml:space="preserve">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3.8" hidden="1">
      <c r="A29" s="84" t="str">
        <f>IF('2a.  Simple Form Data Entry'!C62="","   ",'2a.  Simple Form Data Entry'!C62)</f>
        <v xml:space="preserve">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0" t="str">
        <f>IF(A29="","   ",'2a.  Simple Form Data Entry'!D62)</f>
        <v xml:space="preserve"> </v>
      </c>
      <c r="H29" s="198" t="str">
        <f>IF('2a.  Simple Form Data Entry'!E62="","   ",'2a.  Simple Form Data Entry'!E62)</f>
        <v xml:space="preserve">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3.8" hidden="1">
      <c r="A30" s="84" t="str">
        <f>IF('2a.  Simple Form Data Entry'!C63="","   ",'2a.  Simple Form Data Entry'!C63)</f>
        <v xml:space="preserve">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0" t="str">
        <f>IF(A30="","   ",'2a.  Simple Form Data Entry'!D63)</f>
        <v xml:space="preserve"> </v>
      </c>
      <c r="H30" s="198" t="str">
        <f>IF('2a.  Simple Form Data Entry'!E63="","   ",'2a.  Simple Form Data Entry'!E63)</f>
        <v xml:space="preserve">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4.4"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8" thickBot="1">
      <c r="A33" s="9" t="s">
        <v>145</v>
      </c>
      <c r="B33" s="9"/>
      <c r="C33" s="2"/>
      <c r="D33" s="2"/>
      <c r="E33" s="3"/>
      <c r="F33" s="3"/>
      <c r="G33" s="3"/>
      <c r="H33" s="3"/>
      <c r="I33" s="3"/>
      <c r="J33" s="70"/>
      <c r="K33" s="3"/>
      <c r="L33" s="3"/>
      <c r="M33" s="3"/>
      <c r="N33" s="3"/>
      <c r="O33" s="3"/>
      <c r="P33" s="3"/>
      <c r="Q33" s="3"/>
      <c r="R33" s="3"/>
      <c r="T33" s="11"/>
    </row>
    <row r="34" spans="1:20" ht="44.4" thickBot="1">
      <c r="A34" s="92" t="s">
        <v>51</v>
      </c>
      <c r="B34" s="93"/>
      <c r="C34" s="94"/>
      <c r="D34" s="95" t="s">
        <v>28</v>
      </c>
      <c r="E34" s="96" t="s">
        <v>5</v>
      </c>
      <c r="F34" s="95" t="s">
        <v>104</v>
      </c>
      <c r="G34" s="95" t="s">
        <v>11</v>
      </c>
      <c r="H34" s="95" t="s">
        <v>22</v>
      </c>
      <c r="I34" s="95" t="str">
        <f>'2a.  Simple Form Data Entry'!N81</f>
        <v>Sum of Expenditures Prior to 2017</v>
      </c>
      <c r="J34" s="95">
        <f>'2a.  Simple Form Data Entry'!G19</f>
        <v>2017</v>
      </c>
      <c r="K34" s="96">
        <f>J34+1</f>
        <v>2018</v>
      </c>
      <c r="L34" s="96" t="str">
        <f>CONCATENATE(J34," / ",K34)</f>
        <v>2017 / 2018</v>
      </c>
      <c r="M34" s="96">
        <f>K34+1</f>
        <v>2019</v>
      </c>
      <c r="N34" s="96">
        <f>M34+1</f>
        <v>2020</v>
      </c>
      <c r="O34" s="96" t="str">
        <f>CONCATENATE(M34," / ",N34)</f>
        <v>2019 / 2020</v>
      </c>
      <c r="P34" s="96">
        <f>N34+1</f>
        <v>2021</v>
      </c>
      <c r="Q34" s="96">
        <f>P34+1</f>
        <v>2022</v>
      </c>
      <c r="R34" s="96" t="str">
        <f>CONCATENATE(P34," / ",Q34)</f>
        <v>2021 / 2022</v>
      </c>
      <c r="S34" s="97" t="s">
        <v>117</v>
      </c>
      <c r="T34" s="12"/>
    </row>
    <row r="35" spans="1:20" ht="13.8">
      <c r="A35" s="483" t="str">
        <f>IF('2a.  Simple Form Data Entry'!E80="","   ",'2a.  Simple Form Data Entry'!E80)</f>
        <v>Records &amp; Licensing</v>
      </c>
      <c r="B35" s="484"/>
      <c r="C35" s="485"/>
      <c r="D35" s="177">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0</v>
      </c>
      <c r="E35" s="89">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0</v>
      </c>
      <c r="F35" s="177"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0010</v>
      </c>
      <c r="G35" s="79" t="str">
        <f>IF('2a.  Simple Form Data Entry'!I80="","   ",'2a.  Simple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IF('2a.  Simple Form Data Entry'!E82="","  ",'2a.  Simple Form Data Entry'!E82)</f>
        <v xml:space="preserve">  </v>
      </c>
      <c r="I36" s="80">
        <f>'2a.  Simple Form Data Entry'!N82</f>
        <v>0</v>
      </c>
      <c r="J36" s="80">
        <f>'2a.  Simple Form Data Entry'!G82</f>
        <v>0</v>
      </c>
      <c r="K36" s="80">
        <f>'2a.  Simple Form Data Entry'!H82</f>
        <v>0</v>
      </c>
      <c r="L36" s="80">
        <f>J36+K36</f>
        <v>0</v>
      </c>
      <c r="M36" s="80">
        <f>'2a.  Simple Form Data Entry'!I82</f>
        <v>0</v>
      </c>
      <c r="N36" s="80">
        <f>'2a.  Simple Form Data Entry'!J82</f>
        <v>0</v>
      </c>
      <c r="O36" s="80">
        <f aca="true" t="shared" si="5" ref="O36:O43">M36+N36</f>
        <v>0</v>
      </c>
      <c r="P36" s="80">
        <f>'2a.  Simple Form Data Entry'!K82</f>
        <v>0</v>
      </c>
      <c r="Q36" s="80">
        <f>'2a.  Simple Form Data Entry'!L82</f>
        <v>0</v>
      </c>
      <c r="R36" s="80">
        <f aca="true" t="shared" si="6" ref="R36:R43">P36+Q36</f>
        <v>0</v>
      </c>
      <c r="S36" s="83">
        <f>'2a.  Simple Form Data Entry'!M82</f>
        <v>0</v>
      </c>
      <c r="T36" s="12"/>
    </row>
    <row r="37" spans="1:20" ht="13.5" customHeight="1">
      <c r="A37" s="16"/>
      <c r="B37" s="50" t="s">
        <v>25</v>
      </c>
      <c r="C37" s="20"/>
      <c r="D37" s="45"/>
      <c r="E37" s="45"/>
      <c r="F37" s="45"/>
      <c r="G37" s="45"/>
      <c r="H37" s="200" t="str">
        <f>IF('2a.  Simple Form Data Entry'!E83="","  ",'2a.  Simple Form Data Entry'!E83)</f>
        <v xml:space="preserve">  </v>
      </c>
      <c r="I37" s="80">
        <f>'2a.  Simple Form Data Entry'!N83</f>
        <v>0</v>
      </c>
      <c r="J37" s="80">
        <f>'2a.  Simple Form Data Entry'!G83</f>
        <v>0</v>
      </c>
      <c r="K37" s="80">
        <f>'2a.  Simple Form Data Entry'!H83</f>
        <v>0</v>
      </c>
      <c r="L37" s="80">
        <f aca="true" t="shared" si="7" ref="L37:L43">J37+K37</f>
        <v>0</v>
      </c>
      <c r="M37" s="80">
        <f>'2a.  Simple Form Data Entry'!I83</f>
        <v>0</v>
      </c>
      <c r="N37" s="80">
        <f>'2a.  Simple Form Data Entry'!J83</f>
        <v>0</v>
      </c>
      <c r="O37" s="80">
        <f t="shared" si="5"/>
        <v>0</v>
      </c>
      <c r="P37" s="80">
        <f>'2a.  Simple Form Data Entry'!K83</f>
        <v>0</v>
      </c>
      <c r="Q37" s="80">
        <f>'2a.  Simple Form Data Entry'!L83</f>
        <v>0</v>
      </c>
      <c r="R37" s="80">
        <f t="shared" si="6"/>
        <v>0</v>
      </c>
      <c r="S37" s="83">
        <f>'2a.  Simple Form Data Entry'!M83</f>
        <v>0</v>
      </c>
      <c r="T37" s="12"/>
    </row>
    <row r="38" spans="1:20" ht="13.5" customHeight="1">
      <c r="A38" s="16"/>
      <c r="B38" s="50" t="s">
        <v>53</v>
      </c>
      <c r="C38" s="20"/>
      <c r="D38" s="45"/>
      <c r="E38" s="45"/>
      <c r="F38" s="45"/>
      <c r="G38" s="45"/>
      <c r="H38" s="200" t="str">
        <f>IF('2a.  Simple Form Data Entry'!E84="","  ",'2a.  Simple Form Data Entry'!E84)</f>
        <v>Base Rent &amp; Operating Costs - 45,000 s.f.</v>
      </c>
      <c r="I38" s="80">
        <f>'2a.  Simple Form Data Entry'!N84</f>
        <v>0</v>
      </c>
      <c r="J38" s="80">
        <f>'2a.  Simple Form Data Entry'!G84</f>
        <v>0</v>
      </c>
      <c r="K38" s="80">
        <f>'2a.  Simple Form Data Entry'!H84</f>
        <v>341904.02254976804</v>
      </c>
      <c r="L38" s="80">
        <f t="shared" si="7"/>
        <v>341904.02254976804</v>
      </c>
      <c r="M38" s="80">
        <f>'2a.  Simple Form Data Entry'!I84</f>
        <v>663626.2060015268</v>
      </c>
      <c r="N38" s="80">
        <f>'2a.  Simple Form Data Entry'!J84</f>
        <v>683534.9921815726</v>
      </c>
      <c r="O38" s="80">
        <f t="shared" si="5"/>
        <v>1347161.1981830993</v>
      </c>
      <c r="P38" s="80">
        <f>'2a.  Simple Form Data Entry'!K84</f>
        <v>704041.0419470198</v>
      </c>
      <c r="Q38" s="80">
        <f>'2a.  Simple Form Data Entry'!L84</f>
        <v>725162.2732054304</v>
      </c>
      <c r="R38" s="80">
        <f t="shared" si="6"/>
        <v>1429203.31515245</v>
      </c>
      <c r="S38" s="83">
        <f>'2a.  Simple Form Data Entry'!M84</f>
        <v>4394856.774213676</v>
      </c>
      <c r="T38" s="413"/>
    </row>
    <row r="39" spans="1:20" ht="13.5" customHeight="1">
      <c r="A39" s="16"/>
      <c r="B39" s="473" t="s">
        <v>55</v>
      </c>
      <c r="C39" s="474"/>
      <c r="D39" s="45"/>
      <c r="E39" s="45"/>
      <c r="F39" s="45"/>
      <c r="G39" s="45"/>
      <c r="H39" s="200" t="str">
        <f>IF('2a.  Simple Form Data Entry'!E85="","  ",'2a.  Simple Form Data Entry'!E85)</f>
        <v xml:space="preserve">  </v>
      </c>
      <c r="I39" s="80">
        <f>'2a.  Simple Form Data Entry'!N85</f>
        <v>0</v>
      </c>
      <c r="J39" s="80">
        <f>'2a.  Simple Form Data Entry'!G85</f>
        <v>0</v>
      </c>
      <c r="K39" s="80">
        <f>'2a.  Simple Form Data Entry'!H85</f>
        <v>0</v>
      </c>
      <c r="L39" s="80">
        <f t="shared" si="7"/>
        <v>0</v>
      </c>
      <c r="M39" s="80">
        <f>'2a.  Simple Form Data Entry'!I85</f>
        <v>0</v>
      </c>
      <c r="N39" s="80">
        <f>'2a.  Simple Form Data Entry'!J85</f>
        <v>0</v>
      </c>
      <c r="O39" s="80">
        <f t="shared" si="5"/>
        <v>0</v>
      </c>
      <c r="P39" s="80">
        <f>'2a.  Simple Form Data Entry'!K85</f>
        <v>0</v>
      </c>
      <c r="Q39" s="80">
        <f>'2a.  Simple Form Data Entry'!L85</f>
        <v>0</v>
      </c>
      <c r="R39" s="80">
        <f t="shared" si="6"/>
        <v>0</v>
      </c>
      <c r="S39" s="83">
        <f>'2a.  Simple Form Data Entry'!M85</f>
        <v>0</v>
      </c>
      <c r="T39" s="12"/>
    </row>
    <row r="40" spans="1:20" ht="13.5" customHeight="1">
      <c r="A40" s="16"/>
      <c r="B40" s="475" t="s">
        <v>56</v>
      </c>
      <c r="C40" s="476"/>
      <c r="D40" s="45"/>
      <c r="E40" s="45"/>
      <c r="F40" s="45"/>
      <c r="G40" s="45"/>
      <c r="H40" s="200" t="str">
        <f>IF('2a.  Simple Form Data Entry'!E86="","  ",'2a.  Simple Form Data Entry'!E86)</f>
        <v>Appropriation for TI's under separate ordinance</v>
      </c>
      <c r="I40" s="80">
        <f>'2a.  Simple Form Data Entry'!N86</f>
        <v>0</v>
      </c>
      <c r="J40" s="80">
        <f>'2a.  Simple Form Data Entry'!G86</f>
        <v>0</v>
      </c>
      <c r="K40" s="80">
        <f>'2a.  Simple Form Data Entry'!H86</f>
        <v>0</v>
      </c>
      <c r="L40" s="80">
        <f t="shared" si="7"/>
        <v>0</v>
      </c>
      <c r="M40" s="80">
        <f>'2a.  Simple Form Data Entry'!I86</f>
        <v>0</v>
      </c>
      <c r="N40" s="80">
        <f>'2a.  Simple Form Data Entry'!J86</f>
        <v>0</v>
      </c>
      <c r="O40" s="80">
        <f t="shared" si="5"/>
        <v>0</v>
      </c>
      <c r="P40" s="80">
        <f>'2a.  Simple Form Data Entry'!K86</f>
        <v>0</v>
      </c>
      <c r="Q40" s="80">
        <f>'2a.  Simple Form Data Entry'!L86</f>
        <v>0</v>
      </c>
      <c r="R40" s="80">
        <f t="shared" si="6"/>
        <v>0</v>
      </c>
      <c r="S40" s="83">
        <f>'2a.  Simple Form Data Entry'!M86</f>
        <v>0</v>
      </c>
      <c r="T40" s="12"/>
    </row>
    <row r="41" spans="1:20" ht="13.5" customHeight="1">
      <c r="A41" s="16"/>
      <c r="B41" s="473" t="s">
        <v>57</v>
      </c>
      <c r="C41" s="474"/>
      <c r="D41" s="45"/>
      <c r="E41" s="45"/>
      <c r="F41" s="45"/>
      <c r="G41" s="45"/>
      <c r="H41" s="200" t="str">
        <f>IF('2a.  Simple Form Data Entry'!E87="","  ",'2a.  Simple Form Data Entry'!E87)</f>
        <v xml:space="preserve">  </v>
      </c>
      <c r="I41" s="80">
        <f>'2a.  Simple Form Data Entry'!N87</f>
        <v>0</v>
      </c>
      <c r="J41" s="80">
        <f>'2a.  Simple Form Data Entry'!G87</f>
        <v>0</v>
      </c>
      <c r="K41" s="80">
        <f>'2a.  Simple Form Data Entry'!H87</f>
        <v>0</v>
      </c>
      <c r="L41" s="80">
        <f t="shared" si="7"/>
        <v>0</v>
      </c>
      <c r="M41" s="80">
        <f>'2a.  Simple Form Data Entry'!I87</f>
        <v>0</v>
      </c>
      <c r="N41" s="80">
        <f>'2a.  Simple Form Data Entry'!J87</f>
        <v>0</v>
      </c>
      <c r="O41" s="80">
        <f t="shared" si="5"/>
        <v>0</v>
      </c>
      <c r="P41" s="80">
        <f>'2a.  Simple Form Data Entry'!K87</f>
        <v>0</v>
      </c>
      <c r="Q41" s="80">
        <f>'2a.  Simple Form Data Entry'!L87</f>
        <v>0</v>
      </c>
      <c r="R41" s="80">
        <f t="shared" si="6"/>
        <v>0</v>
      </c>
      <c r="S41" s="83">
        <f>'2a.  Simple Form Data Entry'!M87</f>
        <v>0</v>
      </c>
      <c r="T41" s="12"/>
    </row>
    <row r="42" spans="1:20" ht="13.5" customHeight="1">
      <c r="A42" s="16"/>
      <c r="B42" s="489" t="s">
        <v>26</v>
      </c>
      <c r="C42" s="490"/>
      <c r="D42" s="45"/>
      <c r="E42" s="45"/>
      <c r="F42" s="45"/>
      <c r="G42" s="45"/>
      <c r="H42" s="200" t="str">
        <f>IF('2a.  Simple Form Data Entry'!E88="","  ",'2a.  Simple Form Data Entry'!E88)</f>
        <v xml:space="preserve">  </v>
      </c>
      <c r="I42" s="80">
        <f>'2a.  Simple Form Data Entry'!N88</f>
        <v>0</v>
      </c>
      <c r="J42" s="80">
        <f>'2a.  Simple Form Data Entry'!G88</f>
        <v>0</v>
      </c>
      <c r="K42" s="80">
        <f>'2a.  Simple Form Data Entry'!H88</f>
        <v>0</v>
      </c>
      <c r="L42" s="80">
        <f t="shared" si="7"/>
        <v>0</v>
      </c>
      <c r="M42" s="80">
        <f>'2a.  Simple Form Data Entry'!I88</f>
        <v>0</v>
      </c>
      <c r="N42" s="80">
        <f>'2a.  Simple Form Data Entry'!J88</f>
        <v>0</v>
      </c>
      <c r="O42" s="80">
        <f t="shared" si="5"/>
        <v>0</v>
      </c>
      <c r="P42" s="80">
        <f>'2a.  Simple Form Data Entry'!K88</f>
        <v>0</v>
      </c>
      <c r="Q42" s="80">
        <f>'2a.  Simple Form Data Entry'!L88</f>
        <v>0</v>
      </c>
      <c r="R42" s="80">
        <f t="shared" si="6"/>
        <v>0</v>
      </c>
      <c r="S42" s="83">
        <f>'2a.  Simple Form Data Entry'!M88</f>
        <v>0</v>
      </c>
      <c r="T42" s="12"/>
    </row>
    <row r="43" spans="1:20" ht="13.8">
      <c r="A43" s="26"/>
      <c r="B43" s="27"/>
      <c r="C43" s="28" t="s">
        <v>12</v>
      </c>
      <c r="D43" s="29"/>
      <c r="E43" s="29"/>
      <c r="F43" s="29"/>
      <c r="G43" s="29"/>
      <c r="H43" s="201"/>
      <c r="I43" s="63">
        <f aca="true" t="shared" si="8" ref="I43:S43">SUM(I36:I42)</f>
        <v>0</v>
      </c>
      <c r="J43" s="63">
        <f t="shared" si="8"/>
        <v>0</v>
      </c>
      <c r="K43" s="63">
        <f t="shared" si="8"/>
        <v>341904.02254976804</v>
      </c>
      <c r="L43" s="63">
        <f t="shared" si="7"/>
        <v>341904.02254976804</v>
      </c>
      <c r="M43" s="63">
        <f t="shared" si="8"/>
        <v>663626.2060015268</v>
      </c>
      <c r="N43" s="63">
        <f t="shared" si="8"/>
        <v>683534.9921815726</v>
      </c>
      <c r="O43" s="63">
        <f t="shared" si="5"/>
        <v>1347161.1981830993</v>
      </c>
      <c r="P43" s="63">
        <f aca="true" t="shared" si="9" ref="P43:Q43">SUM(P36:P42)</f>
        <v>704041.0419470198</v>
      </c>
      <c r="Q43" s="63">
        <f t="shared" si="9"/>
        <v>725162.2732054304</v>
      </c>
      <c r="R43" s="63">
        <f t="shared" si="6"/>
        <v>1429203.31515245</v>
      </c>
      <c r="S43" s="64">
        <f t="shared" si="8"/>
        <v>4394856.774213676</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8">
      <c r="A45" s="486" t="str">
        <f>IF('2a.  Simple Form Data Entry'!E91="","   ",'2a.  Simple Form Data Entry'!E91)</f>
        <v>FMD Building Services</v>
      </c>
      <c r="B45" s="487"/>
      <c r="C45" s="488"/>
      <c r="D45" s="177">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0</v>
      </c>
      <c r="E45" s="89">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0</v>
      </c>
      <c r="F45" s="17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5511</v>
      </c>
      <c r="G45" s="79" t="str">
        <f>IF('2a.  Simple Form Data Entry'!I91="","   ",'2a.  Simple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IF('2a.  Simple Form Data Entry'!E93="","  ",'2a.  Simple Form Data Entry'!E93)</f>
        <v xml:space="preserve">  </v>
      </c>
      <c r="I46" s="81">
        <f>'2a.  Simple Form Data Entry'!N93</f>
        <v>0</v>
      </c>
      <c r="J46" s="81">
        <f>'2a.  Simple Form Data Entry'!G93</f>
        <v>0</v>
      </c>
      <c r="K46" s="81">
        <f>'2a.  Simple Form Data Entry'!H93</f>
        <v>0</v>
      </c>
      <c r="L46" s="80">
        <f aca="true" t="shared" si="10" ref="L46:L95">J46+K46</f>
        <v>0</v>
      </c>
      <c r="M46" s="81">
        <f>'2a.  Simple Form Data Entry'!I93</f>
        <v>0</v>
      </c>
      <c r="N46" s="81">
        <f>'2a.  Simple Form Data Entry'!J93</f>
        <v>0</v>
      </c>
      <c r="O46" s="80">
        <f aca="true" t="shared" si="11" ref="O46:O95">M46+N46</f>
        <v>0</v>
      </c>
      <c r="P46" s="81">
        <f>'2a.  Simple Form Data Entry'!K93</f>
        <v>0</v>
      </c>
      <c r="Q46" s="81">
        <f>'2a.  Simple Form Data Entry'!L93</f>
        <v>0</v>
      </c>
      <c r="R46" s="80">
        <f aca="true" t="shared" si="12" ref="R46:R95">P46+Q46</f>
        <v>0</v>
      </c>
      <c r="S46" s="83">
        <f>'2a.  Simple Form Data Entry'!M93</f>
        <v>0</v>
      </c>
      <c r="T46" s="12"/>
    </row>
    <row r="47" spans="1:20" ht="13.5" customHeight="1">
      <c r="A47" s="19"/>
      <c r="B47" s="50" t="s">
        <v>25</v>
      </c>
      <c r="C47" s="20"/>
      <c r="D47" s="45"/>
      <c r="E47" s="45"/>
      <c r="F47" s="45"/>
      <c r="G47" s="45"/>
      <c r="H47" s="200" t="str">
        <f>IF('2a.  Simple Form Data Entry'!E94="","  ",'2a.  Simple Form Data Entry'!E94)</f>
        <v xml:space="preserve">  </v>
      </c>
      <c r="I47" s="81">
        <f>'2a.  Simple Form Data Entry'!N94</f>
        <v>0</v>
      </c>
      <c r="J47" s="81">
        <f>'2a.  Simple Form Data Entry'!G94</f>
        <v>0</v>
      </c>
      <c r="K47" s="81">
        <f>'2a.  Simple Form Data Entry'!H94</f>
        <v>0</v>
      </c>
      <c r="L47" s="80">
        <f t="shared" si="10"/>
        <v>0</v>
      </c>
      <c r="M47" s="81">
        <f>'2a.  Simple Form Data Entry'!I94</f>
        <v>0</v>
      </c>
      <c r="N47" s="81">
        <f>'2a.  Simple Form Data Entry'!J94</f>
        <v>0</v>
      </c>
      <c r="O47" s="80">
        <f t="shared" si="11"/>
        <v>0</v>
      </c>
      <c r="P47" s="81">
        <f>'2a.  Simple Form Data Entry'!K94</f>
        <v>0</v>
      </c>
      <c r="Q47" s="81">
        <f>'2a.  Simple Form Data Entry'!L94</f>
        <v>0</v>
      </c>
      <c r="R47" s="80">
        <f t="shared" si="12"/>
        <v>0</v>
      </c>
      <c r="S47" s="83">
        <f>'2a.  Simple Form Data Entry'!M94</f>
        <v>0</v>
      </c>
      <c r="T47" s="12"/>
    </row>
    <row r="48" spans="1:20" ht="13.5" customHeight="1">
      <c r="A48" s="19"/>
      <c r="B48" s="50" t="s">
        <v>53</v>
      </c>
      <c r="C48" s="20"/>
      <c r="D48" s="45"/>
      <c r="E48" s="45"/>
      <c r="F48" s="45"/>
      <c r="G48" s="45"/>
      <c r="H48" s="200" t="str">
        <f>IF('2a.  Simple Form Data Entry'!E95="","  ",'2a.  Simple Form Data Entry'!E95)</f>
        <v xml:space="preserve">  </v>
      </c>
      <c r="I48" s="81">
        <f>'2a.  Simple Form Data Entry'!N95</f>
        <v>0</v>
      </c>
      <c r="J48" s="81">
        <f>'2a.  Simple Form Data Entry'!G95</f>
        <v>0</v>
      </c>
      <c r="K48" s="81">
        <f>'2a.  Simple Form Data Entry'!H95</f>
        <v>0</v>
      </c>
      <c r="L48" s="80">
        <f t="shared" si="10"/>
        <v>0</v>
      </c>
      <c r="M48" s="81">
        <f>'2a.  Simple Form Data Entry'!I95</f>
        <v>0</v>
      </c>
      <c r="N48" s="81">
        <f>'2a.  Simple Form Data Entry'!J95</f>
        <v>0</v>
      </c>
      <c r="O48" s="80">
        <f t="shared" si="11"/>
        <v>0</v>
      </c>
      <c r="P48" s="81">
        <f>'2a.  Simple Form Data Entry'!K95</f>
        <v>0</v>
      </c>
      <c r="Q48" s="81">
        <f>'2a.  Simple Form Data Entry'!L95</f>
        <v>0</v>
      </c>
      <c r="R48" s="80">
        <f t="shared" si="12"/>
        <v>0</v>
      </c>
      <c r="S48" s="83">
        <f>'2a.  Simple Form Data Entry'!M95</f>
        <v>0</v>
      </c>
      <c r="T48" s="12"/>
    </row>
    <row r="49" spans="1:20" ht="13.5" customHeight="1">
      <c r="A49" s="19"/>
      <c r="B49" s="473" t="s">
        <v>55</v>
      </c>
      <c r="C49" s="474"/>
      <c r="D49" s="45"/>
      <c r="E49" s="45"/>
      <c r="F49" s="45"/>
      <c r="G49" s="45"/>
      <c r="H49" s="200" t="str">
        <f>IF('2a.  Simple Form Data Entry'!E96="","  ",'2a.  Simple Form Data Entry'!E96)</f>
        <v xml:space="preserve">  </v>
      </c>
      <c r="I49" s="81">
        <f>'2a.  Simple Form Data Entry'!N96</f>
        <v>0</v>
      </c>
      <c r="J49" s="81">
        <f>'2a.  Simple Form Data Entry'!G96</f>
        <v>0</v>
      </c>
      <c r="K49" s="81">
        <f>'2a.  Simple Form Data Entry'!H96</f>
        <v>0</v>
      </c>
      <c r="L49" s="80">
        <f t="shared" si="10"/>
        <v>0</v>
      </c>
      <c r="M49" s="81">
        <f>'2a.  Simple Form Data Entry'!I96</f>
        <v>0</v>
      </c>
      <c r="N49" s="81">
        <f>'2a.  Simple Form Data Entry'!J96</f>
        <v>0</v>
      </c>
      <c r="O49" s="80">
        <f t="shared" si="11"/>
        <v>0</v>
      </c>
      <c r="P49" s="81">
        <f>'2a.  Simple Form Data Entry'!K96</f>
        <v>0</v>
      </c>
      <c r="Q49" s="81">
        <f>'2a.  Simple Form Data Entry'!L96</f>
        <v>0</v>
      </c>
      <c r="R49" s="80">
        <f t="shared" si="12"/>
        <v>0</v>
      </c>
      <c r="S49" s="83">
        <f>'2a.  Simple Form Data Entry'!M96</f>
        <v>0</v>
      </c>
      <c r="T49" s="12"/>
    </row>
    <row r="50" spans="1:20" ht="13.5" customHeight="1">
      <c r="A50" s="19"/>
      <c r="B50" s="475" t="s">
        <v>56</v>
      </c>
      <c r="C50" s="476"/>
      <c r="D50" s="45"/>
      <c r="E50" s="45"/>
      <c r="F50" s="45"/>
      <c r="G50" s="45"/>
      <c r="H50" s="200" t="str">
        <f>IF('2a.  Simple Form Data Entry'!E97="","  ",'2a.  Simple Form Data Entry'!E97)</f>
        <v xml:space="preserve">  </v>
      </c>
      <c r="I50" s="81">
        <f>'2a.  Simple Form Data Entry'!N97</f>
        <v>0</v>
      </c>
      <c r="J50" s="81">
        <f>'2a.  Simple Form Data Entry'!G97</f>
        <v>0</v>
      </c>
      <c r="K50" s="81">
        <f>'2a.  Simple Form Data Entry'!H97</f>
        <v>0</v>
      </c>
      <c r="L50" s="80">
        <f t="shared" si="10"/>
        <v>0</v>
      </c>
      <c r="M50" s="81">
        <f>'2a.  Simple Form Data Entry'!I97</f>
        <v>0</v>
      </c>
      <c r="N50" s="81">
        <f>'2a.  Simple Form Data Entry'!J97</f>
        <v>0</v>
      </c>
      <c r="O50" s="80">
        <f t="shared" si="11"/>
        <v>0</v>
      </c>
      <c r="P50" s="81">
        <f>'2a.  Simple Form Data Entry'!K97</f>
        <v>0</v>
      </c>
      <c r="Q50" s="81">
        <f>'2a.  Simple Form Data Entry'!L97</f>
        <v>0</v>
      </c>
      <c r="R50" s="80">
        <f t="shared" si="12"/>
        <v>0</v>
      </c>
      <c r="S50" s="83">
        <f>'2a.  Simple Form Data Entry'!M97</f>
        <v>0</v>
      </c>
      <c r="T50" s="12"/>
    </row>
    <row r="51" spans="1:20" ht="13.5" customHeight="1">
      <c r="A51" s="19"/>
      <c r="B51" s="473" t="s">
        <v>57</v>
      </c>
      <c r="C51" s="474"/>
      <c r="D51" s="45"/>
      <c r="E51" s="45"/>
      <c r="F51" s="45"/>
      <c r="G51" s="45"/>
      <c r="H51" s="200" t="str">
        <f>IF('2a.  Simple Form Data Entry'!E98="","  ",'2a.  Simple Form Data Entry'!E98)</f>
        <v xml:space="preserve">  </v>
      </c>
      <c r="I51" s="81">
        <f>'2a.  Simple Form Data Entry'!N98</f>
        <v>0</v>
      </c>
      <c r="J51" s="81">
        <f>'2a.  Simple Form Data Entry'!G98</f>
        <v>0</v>
      </c>
      <c r="K51" s="81">
        <f>'2a.  Simple Form Data Entry'!H98</f>
        <v>0</v>
      </c>
      <c r="L51" s="80">
        <f t="shared" si="10"/>
        <v>0</v>
      </c>
      <c r="M51" s="81">
        <f>'2a.  Simple Form Data Entry'!I98</f>
        <v>0</v>
      </c>
      <c r="N51" s="81">
        <f>'2a.  Simple Form Data Entry'!J98</f>
        <v>0</v>
      </c>
      <c r="O51" s="80">
        <f t="shared" si="11"/>
        <v>0</v>
      </c>
      <c r="P51" s="81">
        <f>'2a.  Simple Form Data Entry'!K98</f>
        <v>0</v>
      </c>
      <c r="Q51" s="81">
        <f>'2a.  Simple Form Data Entry'!L98</f>
        <v>0</v>
      </c>
      <c r="R51" s="80">
        <f t="shared" si="12"/>
        <v>0</v>
      </c>
      <c r="S51" s="83">
        <f>'2a.  Simple Form Data Entry'!M98</f>
        <v>0</v>
      </c>
      <c r="T51" s="12"/>
    </row>
    <row r="52" spans="1:20" ht="13.5" customHeight="1">
      <c r="A52" s="19"/>
      <c r="B52" s="489" t="s">
        <v>26</v>
      </c>
      <c r="C52" s="490"/>
      <c r="D52" s="45"/>
      <c r="E52" s="45"/>
      <c r="F52" s="45"/>
      <c r="G52" s="45"/>
      <c r="H52" s="200" t="str">
        <f>IF('2a.  Simple Form Data Entry'!E99="","  ",'2a.  Simple Form Data Entry'!E99)</f>
        <v xml:space="preserve">  </v>
      </c>
      <c r="I52" s="81">
        <f>'2a.  Simple Form Data Entry'!N99</f>
        <v>0</v>
      </c>
      <c r="J52" s="81">
        <f>'2a.  Simple Form Data Entry'!G99</f>
        <v>0</v>
      </c>
      <c r="K52" s="81">
        <f>'2a.  Simple Form Data Entry'!H99</f>
        <v>0</v>
      </c>
      <c r="L52" s="80">
        <f t="shared" si="10"/>
        <v>0</v>
      </c>
      <c r="M52" s="81">
        <f>'2a.  Simple Form Data Entry'!I99</f>
        <v>0</v>
      </c>
      <c r="N52" s="81">
        <f>'2a.  Simple Form Data Entry'!J99</f>
        <v>0</v>
      </c>
      <c r="O52" s="80">
        <f t="shared" si="11"/>
        <v>0</v>
      </c>
      <c r="P52" s="81">
        <f>'2a.  Simple Form Data Entry'!K99</f>
        <v>0</v>
      </c>
      <c r="Q52" s="81">
        <f>'2a.  Simple Form Data Entry'!L99</f>
        <v>0</v>
      </c>
      <c r="R52" s="80">
        <f t="shared" si="12"/>
        <v>0</v>
      </c>
      <c r="S52" s="83">
        <f>'2a.  Simple Form Data Entry'!M99</f>
        <v>0</v>
      </c>
      <c r="T52" s="12"/>
    </row>
    <row r="53" spans="1:20" ht="13.8">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8">
      <c r="A55" s="486" t="str">
        <f>IF('2a.  Simple Form Data Entry'!E102="","   ",'2a.  Simple Form Data Entry'!E102)</f>
        <v>Non GF Agency - TBD</v>
      </c>
      <c r="B55" s="487"/>
      <c r="C55" s="488"/>
      <c r="D55" s="177">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0</v>
      </c>
      <c r="E55" s="89">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0</v>
      </c>
      <c r="F55" s="177">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0</v>
      </c>
      <c r="G55" s="79" t="str">
        <f>IF('2a.  Simple Form Data Entry'!I102="","   ",'2a.  Simple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c r="A56" s="19"/>
      <c r="B56" s="50" t="s">
        <v>21</v>
      </c>
      <c r="C56" s="20"/>
      <c r="D56" s="45"/>
      <c r="E56" s="45"/>
      <c r="F56" s="45"/>
      <c r="G56" s="45"/>
      <c r="H56" s="200" t="str">
        <f>IF('2a.  Simple Form Data Entry'!E104="","  ",'2a.  Simple Form Data Entry'!E104)</f>
        <v xml:space="preserve">  </v>
      </c>
      <c r="I56" s="81">
        <f>'2a.  Simple Form Data Entry'!N104</f>
        <v>0</v>
      </c>
      <c r="J56" s="81">
        <f>'2a.  Simple Form Data Entry'!G104</f>
        <v>0</v>
      </c>
      <c r="K56" s="81">
        <f>'2a.  Simple Form Data Entry'!H104</f>
        <v>0</v>
      </c>
      <c r="L56" s="80">
        <f t="shared" si="10"/>
        <v>0</v>
      </c>
      <c r="M56" s="81">
        <f>'2a.  Simple Form Data Entry'!I104</f>
        <v>0</v>
      </c>
      <c r="N56" s="81">
        <f>'2a.  Simple Form Data Entry'!J104</f>
        <v>0</v>
      </c>
      <c r="O56" s="80">
        <f t="shared" si="11"/>
        <v>0</v>
      </c>
      <c r="P56" s="81">
        <f>'2a.  Simple Form Data Entry'!K104</f>
        <v>0</v>
      </c>
      <c r="Q56" s="81">
        <f>'2a.  Simple Form Data Entry'!L104</f>
        <v>0</v>
      </c>
      <c r="R56" s="80">
        <f t="shared" si="12"/>
        <v>0</v>
      </c>
      <c r="S56" s="83">
        <f>'2a.  Simple Form Data Entry'!M104</f>
        <v>0</v>
      </c>
      <c r="T56" s="12"/>
    </row>
    <row r="57" spans="1:20" ht="13.5" customHeight="1">
      <c r="A57" s="19"/>
      <c r="B57" s="50" t="s">
        <v>25</v>
      </c>
      <c r="C57" s="20"/>
      <c r="D57" s="45"/>
      <c r="E57" s="45"/>
      <c r="F57" s="45"/>
      <c r="G57" s="45"/>
      <c r="H57" s="200" t="str">
        <f>IF('2a.  Simple Form Data Entry'!E105="","  ",'2a.  Simple Form Data Entry'!E105)</f>
        <v xml:space="preserve">  </v>
      </c>
      <c r="I57" s="81">
        <f>'2a.  Simple Form Data Entry'!N105</f>
        <v>0</v>
      </c>
      <c r="J57" s="81">
        <f>'2a.  Simple Form Data Entry'!G105</f>
        <v>0</v>
      </c>
      <c r="K57" s="81">
        <f>'2a.  Simple Form Data Entry'!H105</f>
        <v>0</v>
      </c>
      <c r="L57" s="80">
        <f t="shared" si="10"/>
        <v>0</v>
      </c>
      <c r="M57" s="81">
        <f>'2a.  Simple Form Data Entry'!I105</f>
        <v>0</v>
      </c>
      <c r="N57" s="81">
        <f>'2a.  Simple Form Data Entry'!J105</f>
        <v>0</v>
      </c>
      <c r="O57" s="80">
        <f t="shared" si="11"/>
        <v>0</v>
      </c>
      <c r="P57" s="81">
        <f>'2a.  Simple Form Data Entry'!K105</f>
        <v>0</v>
      </c>
      <c r="Q57" s="81">
        <f>'2a.  Simple Form Data Entry'!L105</f>
        <v>0</v>
      </c>
      <c r="R57" s="80">
        <f t="shared" si="12"/>
        <v>0</v>
      </c>
      <c r="S57" s="83">
        <f>'2a.  Simple Form Data Entry'!M105</f>
        <v>0</v>
      </c>
      <c r="T57" s="12"/>
    </row>
    <row r="58" spans="1:20" ht="13.5" customHeight="1">
      <c r="A58" s="19"/>
      <c r="B58" s="50" t="s">
        <v>53</v>
      </c>
      <c r="C58" s="20"/>
      <c r="D58" s="45"/>
      <c r="E58" s="45"/>
      <c r="F58" s="45"/>
      <c r="G58" s="45"/>
      <c r="H58" s="200" t="str">
        <f>IF('2a.  Simple Form Data Entry'!E106="","  ",'2a.  Simple Form Data Entry'!E106)</f>
        <v>Base Rent &amp; Operating Costs - 40,000 s.f.</v>
      </c>
      <c r="I58" s="81">
        <f>'2a.  Simple Form Data Entry'!N106</f>
        <v>0</v>
      </c>
      <c r="J58" s="81">
        <f>'2a.  Simple Form Data Entry'!G106</f>
        <v>0</v>
      </c>
      <c r="K58" s="81">
        <f>'2a.  Simple Form Data Entry'!H106</f>
        <v>305016.377450232</v>
      </c>
      <c r="L58" s="80">
        <f t="shared" si="10"/>
        <v>305016.377450232</v>
      </c>
      <c r="M58" s="81">
        <f>'2a.  Simple Form Data Entry'!I106</f>
        <v>592028.3119984732</v>
      </c>
      <c r="N58" s="81">
        <f>'2a.  Simple Form Data Entry'!J106</f>
        <v>609789.1613584274</v>
      </c>
      <c r="O58" s="80">
        <f t="shared" si="11"/>
        <v>1201817.4733569007</v>
      </c>
      <c r="P58" s="81">
        <f>'2a.  Simple Form Data Entry'!K106</f>
        <v>628082.8361991802</v>
      </c>
      <c r="Q58" s="81">
        <f>'2a.  Simple Form Data Entry'!L106</f>
        <v>646925.3212851556</v>
      </c>
      <c r="R58" s="80">
        <f t="shared" si="12"/>
        <v>1275008.1574843358</v>
      </c>
      <c r="S58" s="83">
        <f>'2a.  Simple Form Data Entry'!M106</f>
        <v>3920700.5600179564</v>
      </c>
      <c r="T58" s="12"/>
    </row>
    <row r="59" spans="1:20" ht="13.5" customHeight="1">
      <c r="A59" s="19"/>
      <c r="B59" s="473" t="s">
        <v>55</v>
      </c>
      <c r="C59" s="474"/>
      <c r="D59" s="45"/>
      <c r="E59" s="45"/>
      <c r="F59" s="45"/>
      <c r="G59" s="45"/>
      <c r="H59" s="200" t="str">
        <f>IF('2a.  Simple Form Data Entry'!E107="","  ",'2a.  Simple Form Data Entry'!E107)</f>
        <v xml:space="preserve">  </v>
      </c>
      <c r="I59" s="81">
        <f>'2a.  Simple Form Data Entry'!N107</f>
        <v>0</v>
      </c>
      <c r="J59" s="81">
        <f>'2a.  Simple Form Data Entry'!G107</f>
        <v>0</v>
      </c>
      <c r="K59" s="81">
        <f>'2a.  Simple Form Data Entry'!H107</f>
        <v>0</v>
      </c>
      <c r="L59" s="80">
        <f t="shared" si="10"/>
        <v>0</v>
      </c>
      <c r="M59" s="81">
        <f>'2a.  Simple Form Data Entry'!I107</f>
        <v>0</v>
      </c>
      <c r="N59" s="81">
        <f>'2a.  Simple Form Data Entry'!J107</f>
        <v>0</v>
      </c>
      <c r="O59" s="80">
        <f t="shared" si="11"/>
        <v>0</v>
      </c>
      <c r="P59" s="81">
        <f>'2a.  Simple Form Data Entry'!K107</f>
        <v>0</v>
      </c>
      <c r="Q59" s="81">
        <f>'2a.  Simple Form Data Entry'!L107</f>
        <v>0</v>
      </c>
      <c r="R59" s="80">
        <f t="shared" si="12"/>
        <v>0</v>
      </c>
      <c r="S59" s="83">
        <f>'2a.  Simple Form Data Entry'!M107</f>
        <v>0</v>
      </c>
      <c r="T59" s="12"/>
    </row>
    <row r="60" spans="1:20" ht="13.5" customHeight="1">
      <c r="A60" s="19"/>
      <c r="B60" s="475" t="s">
        <v>56</v>
      </c>
      <c r="C60" s="476"/>
      <c r="D60" s="45"/>
      <c r="E60" s="45"/>
      <c r="F60" s="45"/>
      <c r="G60" s="45"/>
      <c r="H60" s="200"/>
      <c r="I60" s="81">
        <f>'2a.  Simple Form Data Entry'!N108</f>
        <v>0</v>
      </c>
      <c r="J60" s="81">
        <f>'2a.  Simple Form Data Entry'!G108</f>
        <v>0</v>
      </c>
      <c r="K60" s="81">
        <f>'2a.  Simple Form Data Entry'!H108</f>
        <v>0</v>
      </c>
      <c r="L60" s="80">
        <f t="shared" si="10"/>
        <v>0</v>
      </c>
      <c r="M60" s="81">
        <f>'2a.  Simple Form Data Entry'!I108</f>
        <v>0</v>
      </c>
      <c r="N60" s="81">
        <f>'2a.  Simple Form Data Entry'!J108</f>
        <v>0</v>
      </c>
      <c r="O60" s="80">
        <f t="shared" si="11"/>
        <v>0</v>
      </c>
      <c r="P60" s="81">
        <f>'2a.  Simple Form Data Entry'!K108</f>
        <v>0</v>
      </c>
      <c r="Q60" s="81">
        <f>'2a.  Simple Form Data Entry'!L108</f>
        <v>0</v>
      </c>
      <c r="R60" s="80">
        <f t="shared" si="12"/>
        <v>0</v>
      </c>
      <c r="S60" s="83">
        <f>'2a.  Simple Form Data Entry'!M108</f>
        <v>0</v>
      </c>
      <c r="T60" s="12"/>
    </row>
    <row r="61" spans="1:20" ht="13.5" customHeight="1">
      <c r="A61" s="19"/>
      <c r="B61" s="473" t="s">
        <v>57</v>
      </c>
      <c r="C61" s="474"/>
      <c r="D61" s="45"/>
      <c r="E61" s="45"/>
      <c r="F61" s="45"/>
      <c r="G61" s="45"/>
      <c r="H61" s="415" t="s">
        <v>219</v>
      </c>
      <c r="I61" s="81">
        <f>'2a.  Simple Form Data Entry'!N109</f>
        <v>0</v>
      </c>
      <c r="J61" s="81">
        <f>'2a.  Simple Form Data Entry'!G109</f>
        <v>0</v>
      </c>
      <c r="K61" s="81">
        <f>'2a.  Simple Form Data Entry'!H109</f>
        <v>0</v>
      </c>
      <c r="L61" s="80">
        <f t="shared" si="10"/>
        <v>0</v>
      </c>
      <c r="M61" s="81">
        <f>'2a.  Simple Form Data Entry'!I109</f>
        <v>0</v>
      </c>
      <c r="N61" s="81">
        <f>'2a.  Simple Form Data Entry'!J109</f>
        <v>0</v>
      </c>
      <c r="O61" s="80">
        <f t="shared" si="11"/>
        <v>0</v>
      </c>
      <c r="P61" s="81">
        <f>'2a.  Simple Form Data Entry'!K109</f>
        <v>0</v>
      </c>
      <c r="Q61" s="81">
        <f>'2a.  Simple Form Data Entry'!L109</f>
        <v>0</v>
      </c>
      <c r="R61" s="80">
        <f t="shared" si="12"/>
        <v>0</v>
      </c>
      <c r="S61" s="83">
        <f>'2a.  Simple Form Data Entry'!M109</f>
        <v>0</v>
      </c>
      <c r="T61" s="12"/>
    </row>
    <row r="62" spans="1:20" ht="13.5" customHeight="1">
      <c r="A62" s="19"/>
      <c r="B62" s="489" t="s">
        <v>26</v>
      </c>
      <c r="C62" s="490"/>
      <c r="D62" s="45"/>
      <c r="E62" s="45"/>
      <c r="F62" s="45"/>
      <c r="G62" s="45"/>
      <c r="H62" s="200" t="str">
        <f>IF('2a.  Simple Form Data Entry'!E110="","  ",'2a.  Simple Form Data Entry'!E110)</f>
        <v xml:space="preserve">  </v>
      </c>
      <c r="I62" s="81">
        <f>'2a.  Simple Form Data Entry'!N110</f>
        <v>0</v>
      </c>
      <c r="J62" s="81">
        <f>'2a.  Simple Form Data Entry'!G110</f>
        <v>0</v>
      </c>
      <c r="K62" s="81">
        <f>'2a.  Simple Form Data Entry'!H110</f>
        <v>0</v>
      </c>
      <c r="L62" s="80">
        <f t="shared" si="10"/>
        <v>0</v>
      </c>
      <c r="M62" s="81">
        <f>'2a.  Simple Form Data Entry'!I110</f>
        <v>0</v>
      </c>
      <c r="N62" s="81">
        <f>'2a.  Simple Form Data Entry'!J110</f>
        <v>0</v>
      </c>
      <c r="O62" s="80">
        <f t="shared" si="11"/>
        <v>0</v>
      </c>
      <c r="P62" s="81">
        <f>'2a.  Simple Form Data Entry'!K110</f>
        <v>0</v>
      </c>
      <c r="Q62" s="81">
        <f>'2a.  Simple Form Data Entry'!L110</f>
        <v>0</v>
      </c>
      <c r="R62" s="80">
        <f t="shared" si="12"/>
        <v>0</v>
      </c>
      <c r="S62" s="83">
        <f>'2a.  Simple Form Data Entry'!M110</f>
        <v>0</v>
      </c>
      <c r="T62" s="12"/>
    </row>
    <row r="63" spans="1:20" ht="13.8">
      <c r="A63" s="26"/>
      <c r="B63" s="27"/>
      <c r="C63" s="28" t="s">
        <v>12</v>
      </c>
      <c r="D63" s="29"/>
      <c r="E63" s="29"/>
      <c r="F63" s="29"/>
      <c r="G63" s="29"/>
      <c r="H63" s="201"/>
      <c r="I63" s="63">
        <f aca="true" t="shared" si="15" ref="I63:S63">SUM(I56:I62)</f>
        <v>0</v>
      </c>
      <c r="J63" s="63">
        <f t="shared" si="15"/>
        <v>0</v>
      </c>
      <c r="K63" s="63">
        <f t="shared" si="15"/>
        <v>305016.377450232</v>
      </c>
      <c r="L63" s="80">
        <f t="shared" si="10"/>
        <v>305016.377450232</v>
      </c>
      <c r="M63" s="63">
        <f t="shared" si="15"/>
        <v>592028.3119984732</v>
      </c>
      <c r="N63" s="63">
        <f t="shared" si="15"/>
        <v>609789.1613584274</v>
      </c>
      <c r="O63" s="80">
        <f t="shared" si="11"/>
        <v>1201817.4733569007</v>
      </c>
      <c r="P63" s="63">
        <f aca="true" t="shared" si="16" ref="P63:Q63">SUM(P56:P62)</f>
        <v>628082.8361991802</v>
      </c>
      <c r="Q63" s="63">
        <f t="shared" si="16"/>
        <v>646925.3212851556</v>
      </c>
      <c r="R63" s="80">
        <f t="shared" si="12"/>
        <v>1275008.1574843358</v>
      </c>
      <c r="S63" s="64">
        <f t="shared" si="15"/>
        <v>3920700.5600179564</v>
      </c>
      <c r="T63" s="12"/>
    </row>
    <row r="64" spans="1:20" ht="3" customHeight="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8" hidden="1">
      <c r="A65" s="486" t="str">
        <f>IF('2a.  Simple Form Data Entry'!E113="","   ",'2a.  Simple Form Data Entry'!E113)</f>
        <v xml:space="preserve">   </v>
      </c>
      <c r="B65" s="487"/>
      <c r="C65" s="488"/>
      <c r="D65" s="17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9"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9" t="str">
        <f>IF('2a.  Simple Form Data Entry'!I113="","   ",'2a.  Simple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hidden="1">
      <c r="A66" s="19"/>
      <c r="B66" s="50" t="s">
        <v>21</v>
      </c>
      <c r="C66" s="20"/>
      <c r="D66" s="45"/>
      <c r="E66" s="45"/>
      <c r="F66" s="45"/>
      <c r="G66" s="45"/>
      <c r="H66" s="200" t="str">
        <f>IF('2a.  Simple Form Data Entry'!E115="","  ",'2a.  Simple Form Data Entry'!E115)</f>
        <v xml:space="preserve">  </v>
      </c>
      <c r="I66" s="81">
        <f>'2a.  Simple Form Data Entry'!N115</f>
        <v>0</v>
      </c>
      <c r="J66" s="81">
        <f>'2a.  Simple Form Data Entry'!G115</f>
        <v>0</v>
      </c>
      <c r="K66" s="81">
        <f>'2a.  Simple Form Data Entry'!H115</f>
        <v>0</v>
      </c>
      <c r="L66" s="80">
        <f t="shared" si="10"/>
        <v>0</v>
      </c>
      <c r="M66" s="81">
        <f>'2a.  Simple Form Data Entry'!I115</f>
        <v>0</v>
      </c>
      <c r="N66" s="81">
        <f>'2a.  Simple Form Data Entry'!J115</f>
        <v>0</v>
      </c>
      <c r="O66" s="80">
        <f t="shared" si="11"/>
        <v>0</v>
      </c>
      <c r="P66" s="81">
        <f>'2a.  Simple Form Data Entry'!K115</f>
        <v>0</v>
      </c>
      <c r="Q66" s="81">
        <f>'2a.  Simple Form Data Entry'!L115</f>
        <v>0</v>
      </c>
      <c r="R66" s="80">
        <f t="shared" si="12"/>
        <v>0</v>
      </c>
      <c r="S66" s="83">
        <f>'2a.  Simple Form Data Entry'!M115</f>
        <v>0</v>
      </c>
      <c r="T66" s="12"/>
    </row>
    <row r="67" spans="1:20" ht="13.5" customHeight="1" hidden="1">
      <c r="A67" s="19"/>
      <c r="B67" s="50" t="s">
        <v>25</v>
      </c>
      <c r="C67" s="20"/>
      <c r="D67" s="45"/>
      <c r="E67" s="45"/>
      <c r="F67" s="45"/>
      <c r="G67" s="45"/>
      <c r="H67" s="200" t="str">
        <f>IF('2a.  Simple Form Data Entry'!E116="","  ",'2a.  Simple Form Data Entry'!E116)</f>
        <v xml:space="preserve">  </v>
      </c>
      <c r="I67" s="81">
        <f>'2a.  Simple Form Data Entry'!N116</f>
        <v>0</v>
      </c>
      <c r="J67" s="81">
        <f>'2a.  Simple Form Data Entry'!G116</f>
        <v>0</v>
      </c>
      <c r="K67" s="81">
        <f>'2a.  Simple Form Data Entry'!H116</f>
        <v>0</v>
      </c>
      <c r="L67" s="80">
        <f t="shared" si="10"/>
        <v>0</v>
      </c>
      <c r="M67" s="81">
        <f>'2a.  Simple Form Data Entry'!I116</f>
        <v>0</v>
      </c>
      <c r="N67" s="81">
        <f>'2a.  Simple Form Data Entry'!J116</f>
        <v>0</v>
      </c>
      <c r="O67" s="80">
        <f t="shared" si="11"/>
        <v>0</v>
      </c>
      <c r="P67" s="81">
        <f>'2a.  Simple Form Data Entry'!K116</f>
        <v>0</v>
      </c>
      <c r="Q67" s="81">
        <f>'2a.  Simple Form Data Entry'!L116</f>
        <v>0</v>
      </c>
      <c r="R67" s="80">
        <f t="shared" si="12"/>
        <v>0</v>
      </c>
      <c r="S67" s="83">
        <f>'2a.  Simple Form Data Entry'!M116</f>
        <v>0</v>
      </c>
      <c r="T67" s="12"/>
    </row>
    <row r="68" spans="1:20" ht="13.5" customHeight="1" hidden="1">
      <c r="A68" s="19"/>
      <c r="B68" s="50" t="s">
        <v>53</v>
      </c>
      <c r="C68" s="20"/>
      <c r="D68" s="45"/>
      <c r="E68" s="45"/>
      <c r="F68" s="45"/>
      <c r="G68" s="45"/>
      <c r="H68" s="200" t="str">
        <f>IF('2a.  Simple Form Data Entry'!E117="","  ",'2a.  Simple Form Data Entry'!E117)</f>
        <v xml:space="preserve">  </v>
      </c>
      <c r="I68" s="81">
        <f>'2a.  Simple Form Data Entry'!N117</f>
        <v>0</v>
      </c>
      <c r="J68" s="81">
        <f>'2a.  Simple Form Data Entry'!G117</f>
        <v>0</v>
      </c>
      <c r="K68" s="81">
        <f>'2a.  Simple Form Data Entry'!H117</f>
        <v>0</v>
      </c>
      <c r="L68" s="80">
        <f t="shared" si="10"/>
        <v>0</v>
      </c>
      <c r="M68" s="81">
        <f>'2a.  Simple Form Data Entry'!I117</f>
        <v>0</v>
      </c>
      <c r="N68" s="81">
        <f>'2a.  Simple Form Data Entry'!J117</f>
        <v>0</v>
      </c>
      <c r="O68" s="80">
        <f t="shared" si="11"/>
        <v>0</v>
      </c>
      <c r="P68" s="81">
        <f>'2a.  Simple Form Data Entry'!K117</f>
        <v>0</v>
      </c>
      <c r="Q68" s="81">
        <f>'2a.  Simple Form Data Entry'!L117</f>
        <v>0</v>
      </c>
      <c r="R68" s="80">
        <f t="shared" si="12"/>
        <v>0</v>
      </c>
      <c r="S68" s="83">
        <f>'2a.  Simple Form Data Entry'!M117</f>
        <v>0</v>
      </c>
      <c r="T68" s="12"/>
    </row>
    <row r="69" spans="1:20" ht="13.5" customHeight="1" hidden="1">
      <c r="A69" s="19"/>
      <c r="B69" s="473" t="s">
        <v>55</v>
      </c>
      <c r="C69" s="474"/>
      <c r="D69" s="45"/>
      <c r="E69" s="45"/>
      <c r="F69" s="45"/>
      <c r="G69" s="45"/>
      <c r="H69" s="200" t="str">
        <f>IF('2a.  Simple Form Data Entry'!E118="","  ",'2a.  Simple Form Data Entry'!E118)</f>
        <v xml:space="preserve">  </v>
      </c>
      <c r="I69" s="81">
        <f>'2a.  Simple Form Data Entry'!N118</f>
        <v>0</v>
      </c>
      <c r="J69" s="81">
        <f>'2a.  Simple Form Data Entry'!G118</f>
        <v>0</v>
      </c>
      <c r="K69" s="81">
        <f>'2a.  Simple Form Data Entry'!H118</f>
        <v>0</v>
      </c>
      <c r="L69" s="80">
        <f t="shared" si="10"/>
        <v>0</v>
      </c>
      <c r="M69" s="81">
        <f>'2a.  Simple Form Data Entry'!I118</f>
        <v>0</v>
      </c>
      <c r="N69" s="81">
        <f>'2a.  Simple Form Data Entry'!J118</f>
        <v>0</v>
      </c>
      <c r="O69" s="80">
        <f t="shared" si="11"/>
        <v>0</v>
      </c>
      <c r="P69" s="81">
        <f>'2a.  Simple Form Data Entry'!K118</f>
        <v>0</v>
      </c>
      <c r="Q69" s="81">
        <f>'2a.  Simple Form Data Entry'!L118</f>
        <v>0</v>
      </c>
      <c r="R69" s="80">
        <f t="shared" si="12"/>
        <v>0</v>
      </c>
      <c r="S69" s="83">
        <f>'2a.  Simple Form Data Entry'!M118</f>
        <v>0</v>
      </c>
      <c r="T69" s="12"/>
    </row>
    <row r="70" spans="1:20" ht="13.5" customHeight="1" hidden="1">
      <c r="A70" s="19"/>
      <c r="B70" s="475" t="s">
        <v>56</v>
      </c>
      <c r="C70" s="476"/>
      <c r="D70" s="45"/>
      <c r="E70" s="45"/>
      <c r="F70" s="45"/>
      <c r="G70" s="45"/>
      <c r="H70" s="200" t="str">
        <f>IF('2a.  Simple Form Data Entry'!E119="","  ",'2a.  Simple Form Data Entry'!E119)</f>
        <v xml:space="preserve">  </v>
      </c>
      <c r="I70" s="81">
        <f>'2a.  Simple Form Data Entry'!N119</f>
        <v>0</v>
      </c>
      <c r="J70" s="81">
        <f>'2a.  Simple Form Data Entry'!G119</f>
        <v>0</v>
      </c>
      <c r="K70" s="81">
        <f>'2a.  Simple Form Data Entry'!H119</f>
        <v>0</v>
      </c>
      <c r="L70" s="80">
        <f t="shared" si="10"/>
        <v>0</v>
      </c>
      <c r="M70" s="81">
        <f>'2a.  Simple Form Data Entry'!I119</f>
        <v>0</v>
      </c>
      <c r="N70" s="81">
        <f>'2a.  Simple Form Data Entry'!J119</f>
        <v>0</v>
      </c>
      <c r="O70" s="80">
        <f t="shared" si="11"/>
        <v>0</v>
      </c>
      <c r="P70" s="81">
        <f>'2a.  Simple Form Data Entry'!K119</f>
        <v>0</v>
      </c>
      <c r="Q70" s="81">
        <f>'2a.  Simple Form Data Entry'!L119</f>
        <v>0</v>
      </c>
      <c r="R70" s="80">
        <f t="shared" si="12"/>
        <v>0</v>
      </c>
      <c r="S70" s="83">
        <f>'2a.  Simple Form Data Entry'!M119</f>
        <v>0</v>
      </c>
      <c r="T70" s="12"/>
    </row>
    <row r="71" spans="1:20" ht="13.5" customHeight="1" hidden="1">
      <c r="A71" s="19"/>
      <c r="B71" s="473" t="s">
        <v>57</v>
      </c>
      <c r="C71" s="474"/>
      <c r="D71" s="45"/>
      <c r="E71" s="45"/>
      <c r="F71" s="45"/>
      <c r="G71" s="45"/>
      <c r="H71" s="200" t="str">
        <f>IF('2a.  Simple Form Data Entry'!E120="","  ",'2a.  Simple Form Data Entry'!E120)</f>
        <v xml:space="preserve">  </v>
      </c>
      <c r="I71" s="81">
        <f>'2a.  Simple Form Data Entry'!N120</f>
        <v>0</v>
      </c>
      <c r="J71" s="81">
        <f>'2a.  Simple Form Data Entry'!G120</f>
        <v>0</v>
      </c>
      <c r="K71" s="81">
        <f>'2a.  Simple Form Data Entry'!H120</f>
        <v>0</v>
      </c>
      <c r="L71" s="80">
        <f t="shared" si="10"/>
        <v>0</v>
      </c>
      <c r="M71" s="81">
        <f>'2a.  Simple Form Data Entry'!I120</f>
        <v>0</v>
      </c>
      <c r="N71" s="81">
        <f>'2a.  Simple Form Data Entry'!J120</f>
        <v>0</v>
      </c>
      <c r="O71" s="80">
        <f t="shared" si="11"/>
        <v>0</v>
      </c>
      <c r="P71" s="81">
        <f>'2a.  Simple Form Data Entry'!K120</f>
        <v>0</v>
      </c>
      <c r="Q71" s="81">
        <f>'2a.  Simple Form Data Entry'!L120</f>
        <v>0</v>
      </c>
      <c r="R71" s="80">
        <f t="shared" si="12"/>
        <v>0</v>
      </c>
      <c r="S71" s="83">
        <f>'2a.  Simple Form Data Entry'!M120</f>
        <v>0</v>
      </c>
      <c r="T71" s="12"/>
    </row>
    <row r="72" spans="1:20" ht="13.5" customHeight="1" hidden="1">
      <c r="A72" s="19"/>
      <c r="B72" s="489" t="s">
        <v>26</v>
      </c>
      <c r="C72" s="490"/>
      <c r="D72" s="45"/>
      <c r="E72" s="45"/>
      <c r="F72" s="45"/>
      <c r="G72" s="45"/>
      <c r="H72" s="200" t="str">
        <f>IF('2a.  Simple Form Data Entry'!E121="","  ",'2a.  Simple Form Data Entry'!E121)</f>
        <v xml:space="preserve">  </v>
      </c>
      <c r="I72" s="81">
        <f>'2a.  Simple Form Data Entry'!N121</f>
        <v>0</v>
      </c>
      <c r="J72" s="81">
        <f>'2a.  Simple Form Data Entry'!G121</f>
        <v>0</v>
      </c>
      <c r="K72" s="81">
        <f>'2a.  Simple Form Data Entry'!H121</f>
        <v>0</v>
      </c>
      <c r="L72" s="80">
        <f t="shared" si="10"/>
        <v>0</v>
      </c>
      <c r="M72" s="81">
        <f>'2a.  Simple Form Data Entry'!I121</f>
        <v>0</v>
      </c>
      <c r="N72" s="81">
        <f>'2a.  Simple Form Data Entry'!J121</f>
        <v>0</v>
      </c>
      <c r="O72" s="80">
        <f t="shared" si="11"/>
        <v>0</v>
      </c>
      <c r="P72" s="81">
        <f>'2a.  Simple Form Data Entry'!K121</f>
        <v>0</v>
      </c>
      <c r="Q72" s="81">
        <f>'2a.  Simple Form Data Entry'!L121</f>
        <v>0</v>
      </c>
      <c r="R72" s="80">
        <f t="shared" si="12"/>
        <v>0</v>
      </c>
      <c r="S72" s="83">
        <f>'2a.  Simple Form Data Entry'!M121</f>
        <v>0</v>
      </c>
      <c r="T72" s="12"/>
    </row>
    <row r="73" spans="1:20" ht="13.8" hidden="1">
      <c r="A73" s="26"/>
      <c r="B73" s="27"/>
      <c r="C73" s="28" t="s">
        <v>12</v>
      </c>
      <c r="D73" s="29"/>
      <c r="E73" s="29"/>
      <c r="F73" s="29"/>
      <c r="G73" s="29"/>
      <c r="H73" s="201"/>
      <c r="I73" s="63">
        <f aca="true" t="shared" si="17" ref="I73:S73">SUM(I66:I72)</f>
        <v>0</v>
      </c>
      <c r="J73" s="63">
        <f t="shared" si="17"/>
        <v>0</v>
      </c>
      <c r="K73" s="63">
        <f t="shared" si="17"/>
        <v>0</v>
      </c>
      <c r="L73" s="80">
        <f t="shared" si="10"/>
        <v>0</v>
      </c>
      <c r="M73" s="63">
        <f t="shared" si="17"/>
        <v>0</v>
      </c>
      <c r="N73" s="63">
        <f t="shared" si="17"/>
        <v>0</v>
      </c>
      <c r="O73" s="80">
        <f t="shared" si="11"/>
        <v>0</v>
      </c>
      <c r="P73" s="63">
        <f aca="true" t="shared" si="18" ref="P73:Q73">SUM(P66:P72)</f>
        <v>0</v>
      </c>
      <c r="Q73" s="63">
        <f t="shared" si="18"/>
        <v>0</v>
      </c>
      <c r="R73" s="80">
        <f t="shared" si="12"/>
        <v>0</v>
      </c>
      <c r="S73" s="64">
        <f t="shared" si="17"/>
        <v>0</v>
      </c>
      <c r="T73" s="12"/>
    </row>
    <row r="74" spans="1:20" ht="3" customHeight="1" hidden="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8" hidden="1">
      <c r="A75" s="486" t="str">
        <f>IF('2a.  Simple Form Data Entry'!E124="","   ",'2a.  Simple Form Data Entry'!E124)</f>
        <v xml:space="preserve">   </v>
      </c>
      <c r="B75" s="487"/>
      <c r="C75" s="488"/>
      <c r="D75" s="17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9"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9" t="str">
        <f>IF('2a.  Simple Form Data Entry'!I124="","   ",'2a.  Simple Form Data Entry'!I124)</f>
        <v xml:space="preserve"> </v>
      </c>
      <c r="H75" s="198"/>
      <c r="I75" s="48"/>
      <c r="J75" s="38"/>
      <c r="K75" s="38"/>
      <c r="L75" s="80">
        <f t="shared" si="10"/>
        <v>0</v>
      </c>
      <c r="M75" s="38"/>
      <c r="N75" s="38"/>
      <c r="O75" s="80">
        <f t="shared" si="11"/>
        <v>0</v>
      </c>
      <c r="P75" s="38"/>
      <c r="Q75" s="38"/>
      <c r="R75" s="80">
        <f t="shared" si="12"/>
        <v>0</v>
      </c>
      <c r="S75" s="39"/>
      <c r="T75" s="12"/>
    </row>
    <row r="76" spans="1:20" ht="13.8" hidden="1">
      <c r="A76" s="19"/>
      <c r="B76" s="50" t="s">
        <v>21</v>
      </c>
      <c r="C76" s="20"/>
      <c r="D76" s="45"/>
      <c r="E76" s="45"/>
      <c r="F76" s="45"/>
      <c r="G76" s="45"/>
      <c r="H76" s="200" t="str">
        <f>IF('2a.  Simple Form Data Entry'!E126="","  ",'2a.  Simple Form Data Entry'!E126)</f>
        <v xml:space="preserve">  </v>
      </c>
      <c r="I76" s="81">
        <f>'2a.  Simple Form Data Entry'!N126</f>
        <v>0</v>
      </c>
      <c r="J76" s="81">
        <f>'2a.  Simple Form Data Entry'!G126</f>
        <v>0</v>
      </c>
      <c r="K76" s="81">
        <f>'2a.  Simple Form Data Entry'!H126</f>
        <v>0</v>
      </c>
      <c r="L76" s="80">
        <f t="shared" si="10"/>
        <v>0</v>
      </c>
      <c r="M76" s="81">
        <f>'2a.  Simple Form Data Entry'!I126</f>
        <v>0</v>
      </c>
      <c r="N76" s="81">
        <f>'2a.  Simple Form Data Entry'!J126</f>
        <v>0</v>
      </c>
      <c r="O76" s="80">
        <f t="shared" si="11"/>
        <v>0</v>
      </c>
      <c r="P76" s="81">
        <f>'2a.  Simple Form Data Entry'!K126</f>
        <v>0</v>
      </c>
      <c r="Q76" s="81">
        <f>'2a.  Simple Form Data Entry'!L126</f>
        <v>0</v>
      </c>
      <c r="R76" s="80">
        <f t="shared" si="12"/>
        <v>0</v>
      </c>
      <c r="S76" s="104">
        <f>'2a.  Simple Form Data Entry'!M126</f>
        <v>0</v>
      </c>
      <c r="T76" s="12"/>
    </row>
    <row r="77" spans="1:20" ht="13.8" hidden="1">
      <c r="A77" s="19"/>
      <c r="B77" s="50" t="s">
        <v>25</v>
      </c>
      <c r="C77" s="20"/>
      <c r="D77" s="45"/>
      <c r="E77" s="45"/>
      <c r="F77" s="45"/>
      <c r="G77" s="45"/>
      <c r="H77" s="200" t="str">
        <f>IF('2a.  Simple Form Data Entry'!E127="","  ",'2a.  Simple Form Data Entry'!E127)</f>
        <v xml:space="preserve">  </v>
      </c>
      <c r="I77" s="81">
        <f>'2a.  Simple Form Data Entry'!N127</f>
        <v>0</v>
      </c>
      <c r="J77" s="81">
        <f>'2a.  Simple Form Data Entry'!G127</f>
        <v>0</v>
      </c>
      <c r="K77" s="81">
        <f>'2a.  Simple Form Data Entry'!H127</f>
        <v>0</v>
      </c>
      <c r="L77" s="80">
        <f t="shared" si="10"/>
        <v>0</v>
      </c>
      <c r="M77" s="81">
        <f>'2a.  Simple Form Data Entry'!I127</f>
        <v>0</v>
      </c>
      <c r="N77" s="81">
        <f>'2a.  Simple Form Data Entry'!J127</f>
        <v>0</v>
      </c>
      <c r="O77" s="80">
        <f t="shared" si="11"/>
        <v>0</v>
      </c>
      <c r="P77" s="81">
        <f>'2a.  Simple Form Data Entry'!K127</f>
        <v>0</v>
      </c>
      <c r="Q77" s="81">
        <f>'2a.  Simple Form Data Entry'!L127</f>
        <v>0</v>
      </c>
      <c r="R77" s="80">
        <f t="shared" si="12"/>
        <v>0</v>
      </c>
      <c r="S77" s="104">
        <f>'2a.  Simple Form Data Entry'!M127</f>
        <v>0</v>
      </c>
      <c r="T77" s="12"/>
    </row>
    <row r="78" spans="1:20" ht="13.8" hidden="1">
      <c r="A78" s="19"/>
      <c r="B78" s="50" t="s">
        <v>53</v>
      </c>
      <c r="C78" s="20"/>
      <c r="D78" s="45"/>
      <c r="E78" s="45"/>
      <c r="F78" s="45"/>
      <c r="G78" s="45"/>
      <c r="H78" s="200" t="str">
        <f>IF('2a.  Simple Form Data Entry'!E128="","  ",'2a.  Simple Form Data Entry'!E128)</f>
        <v xml:space="preserve">  </v>
      </c>
      <c r="I78" s="81">
        <f>'2a.  Simple Form Data Entry'!N128</f>
        <v>0</v>
      </c>
      <c r="J78" s="81">
        <f>'2a.  Simple Form Data Entry'!G128</f>
        <v>0</v>
      </c>
      <c r="K78" s="81">
        <f>'2a.  Simple Form Data Entry'!H128</f>
        <v>0</v>
      </c>
      <c r="L78" s="80">
        <f t="shared" si="10"/>
        <v>0</v>
      </c>
      <c r="M78" s="81">
        <f>'2a.  Simple Form Data Entry'!I128</f>
        <v>0</v>
      </c>
      <c r="N78" s="81">
        <f>'2a.  Simple Form Data Entry'!J128</f>
        <v>0</v>
      </c>
      <c r="O78" s="80">
        <f t="shared" si="11"/>
        <v>0</v>
      </c>
      <c r="P78" s="81">
        <f>'2a.  Simple Form Data Entry'!K128</f>
        <v>0</v>
      </c>
      <c r="Q78" s="81">
        <f>'2a.  Simple Form Data Entry'!L128</f>
        <v>0</v>
      </c>
      <c r="R78" s="80">
        <f t="shared" si="12"/>
        <v>0</v>
      </c>
      <c r="S78" s="104">
        <f>'2a.  Simple Form Data Entry'!M128</f>
        <v>0</v>
      </c>
      <c r="T78" s="12"/>
    </row>
    <row r="79" spans="1:20" ht="13.8" hidden="1">
      <c r="A79" s="19"/>
      <c r="B79" s="473" t="s">
        <v>55</v>
      </c>
      <c r="C79" s="474"/>
      <c r="D79" s="45"/>
      <c r="E79" s="45"/>
      <c r="F79" s="45"/>
      <c r="G79" s="45"/>
      <c r="H79" s="200" t="str">
        <f>IF('2a.  Simple Form Data Entry'!E129="","  ",'2a.  Simple Form Data Entry'!E129)</f>
        <v xml:space="preserve">  </v>
      </c>
      <c r="I79" s="81">
        <f>'2a.  Simple Form Data Entry'!N129</f>
        <v>0</v>
      </c>
      <c r="J79" s="81">
        <f>'2a.  Simple Form Data Entry'!G129</f>
        <v>0</v>
      </c>
      <c r="K79" s="81">
        <f>'2a.  Simple Form Data Entry'!H129</f>
        <v>0</v>
      </c>
      <c r="L79" s="80">
        <f t="shared" si="10"/>
        <v>0</v>
      </c>
      <c r="M79" s="81">
        <f>'2a.  Simple Form Data Entry'!I129</f>
        <v>0</v>
      </c>
      <c r="N79" s="81">
        <f>'2a.  Simple Form Data Entry'!J129</f>
        <v>0</v>
      </c>
      <c r="O79" s="80">
        <f t="shared" si="11"/>
        <v>0</v>
      </c>
      <c r="P79" s="81">
        <f>'2a.  Simple Form Data Entry'!K129</f>
        <v>0</v>
      </c>
      <c r="Q79" s="81">
        <f>'2a.  Simple Form Data Entry'!L129</f>
        <v>0</v>
      </c>
      <c r="R79" s="80">
        <f t="shared" si="12"/>
        <v>0</v>
      </c>
      <c r="S79" s="104">
        <f>'2a.  Simple Form Data Entry'!M129</f>
        <v>0</v>
      </c>
      <c r="T79" s="12"/>
    </row>
    <row r="80" spans="1:20" ht="13.8" hidden="1">
      <c r="A80" s="19"/>
      <c r="B80" s="475" t="s">
        <v>56</v>
      </c>
      <c r="C80" s="476"/>
      <c r="D80" s="45"/>
      <c r="E80" s="45"/>
      <c r="F80" s="45"/>
      <c r="G80" s="45"/>
      <c r="H80" s="200" t="str">
        <f>IF('2a.  Simple Form Data Entry'!E130="","  ",'2a.  Simple Form Data Entry'!E130)</f>
        <v xml:space="preserve">  </v>
      </c>
      <c r="I80" s="81">
        <f>'2a.  Simple Form Data Entry'!N130</f>
        <v>0</v>
      </c>
      <c r="J80" s="81">
        <f>'2a.  Simple Form Data Entry'!G130</f>
        <v>0</v>
      </c>
      <c r="K80" s="81">
        <f>'2a.  Simple Form Data Entry'!H130</f>
        <v>0</v>
      </c>
      <c r="L80" s="80">
        <f t="shared" si="10"/>
        <v>0</v>
      </c>
      <c r="M80" s="81">
        <f>'2a.  Simple Form Data Entry'!I130</f>
        <v>0</v>
      </c>
      <c r="N80" s="81">
        <f>'2a.  Simple Form Data Entry'!J130</f>
        <v>0</v>
      </c>
      <c r="O80" s="80">
        <f t="shared" si="11"/>
        <v>0</v>
      </c>
      <c r="P80" s="81">
        <f>'2a.  Simple Form Data Entry'!K130</f>
        <v>0</v>
      </c>
      <c r="Q80" s="81">
        <f>'2a.  Simple Form Data Entry'!L130</f>
        <v>0</v>
      </c>
      <c r="R80" s="80">
        <f t="shared" si="12"/>
        <v>0</v>
      </c>
      <c r="S80" s="104">
        <f>'2a.  Simple Form Data Entry'!M130</f>
        <v>0</v>
      </c>
      <c r="T80" s="12"/>
    </row>
    <row r="81" spans="1:20" ht="13.8" hidden="1">
      <c r="A81" s="19"/>
      <c r="B81" s="473" t="s">
        <v>57</v>
      </c>
      <c r="C81" s="474"/>
      <c r="D81" s="45"/>
      <c r="E81" s="45"/>
      <c r="F81" s="45"/>
      <c r="G81" s="45"/>
      <c r="H81" s="200" t="str">
        <f>IF('2a.  Simple Form Data Entry'!E131="","  ",'2a.  Simple Form Data Entry'!E131)</f>
        <v xml:space="preserve">  </v>
      </c>
      <c r="I81" s="81">
        <f>'2a.  Simple Form Data Entry'!N131</f>
        <v>0</v>
      </c>
      <c r="J81" s="81">
        <f>'2a.  Simple Form Data Entry'!G131</f>
        <v>0</v>
      </c>
      <c r="K81" s="81">
        <f>'2a.  Simple Form Data Entry'!H131</f>
        <v>0</v>
      </c>
      <c r="L81" s="80">
        <f t="shared" si="10"/>
        <v>0</v>
      </c>
      <c r="M81" s="81">
        <f>'2a.  Simple Form Data Entry'!I131</f>
        <v>0</v>
      </c>
      <c r="N81" s="81">
        <f>'2a.  Simple Form Data Entry'!J131</f>
        <v>0</v>
      </c>
      <c r="O81" s="80">
        <f t="shared" si="11"/>
        <v>0</v>
      </c>
      <c r="P81" s="81">
        <f>'2a.  Simple Form Data Entry'!K131</f>
        <v>0</v>
      </c>
      <c r="Q81" s="81">
        <f>'2a.  Simple Form Data Entry'!L131</f>
        <v>0</v>
      </c>
      <c r="R81" s="80">
        <f t="shared" si="12"/>
        <v>0</v>
      </c>
      <c r="S81" s="104">
        <f>'2a.  Simple Form Data Entry'!M131</f>
        <v>0</v>
      </c>
      <c r="T81" s="12"/>
    </row>
    <row r="82" spans="1:20" ht="13.8" hidden="1">
      <c r="A82" s="19"/>
      <c r="B82" s="489" t="s">
        <v>26</v>
      </c>
      <c r="C82" s="490"/>
      <c r="D82" s="45"/>
      <c r="E82" s="45"/>
      <c r="F82" s="45"/>
      <c r="G82" s="45"/>
      <c r="H82" s="200" t="str">
        <f>IF('2a.  Simple Form Data Entry'!E132="","  ",'2a.  Simple Form Data Entry'!E132)</f>
        <v xml:space="preserve">  </v>
      </c>
      <c r="I82" s="81">
        <f>'2a.  Simple Form Data Entry'!N132</f>
        <v>0</v>
      </c>
      <c r="J82" s="81">
        <f>'2a.  Simple Form Data Entry'!G132</f>
        <v>0</v>
      </c>
      <c r="K82" s="81">
        <f>'2a.  Simple Form Data Entry'!H132</f>
        <v>0</v>
      </c>
      <c r="L82" s="80">
        <f t="shared" si="10"/>
        <v>0</v>
      </c>
      <c r="M82" s="81">
        <f>'2a.  Simple Form Data Entry'!I132</f>
        <v>0</v>
      </c>
      <c r="N82" s="81">
        <f>'2a.  Simple Form Data Entry'!J132</f>
        <v>0</v>
      </c>
      <c r="O82" s="80">
        <f t="shared" si="11"/>
        <v>0</v>
      </c>
      <c r="P82" s="81">
        <f>'2a.  Simple Form Data Entry'!K132</f>
        <v>0</v>
      </c>
      <c r="Q82" s="81">
        <f>'2a.  Simple Form Data Entry'!L132</f>
        <v>0</v>
      </c>
      <c r="R82" s="80">
        <f t="shared" si="12"/>
        <v>0</v>
      </c>
      <c r="S82" s="104">
        <f>'2a.  Simple Form Data Entry'!M132</f>
        <v>0</v>
      </c>
      <c r="T82" s="12"/>
    </row>
    <row r="83" spans="1:20" ht="13.8" hidden="1">
      <c r="A83" s="26"/>
      <c r="B83" s="27"/>
      <c r="C83" s="28" t="s">
        <v>12</v>
      </c>
      <c r="D83" s="29"/>
      <c r="E83" s="29"/>
      <c r="F83" s="29"/>
      <c r="G83" s="29"/>
      <c r="H83" s="201"/>
      <c r="I83" s="63">
        <f aca="true" t="shared" si="19" ref="I83:S83">SUM(I76:I82)</f>
        <v>0</v>
      </c>
      <c r="J83" s="63">
        <f t="shared" si="19"/>
        <v>0</v>
      </c>
      <c r="K83" s="63">
        <f t="shared" si="19"/>
        <v>0</v>
      </c>
      <c r="L83" s="80">
        <f t="shared" si="10"/>
        <v>0</v>
      </c>
      <c r="M83" s="63">
        <f t="shared" si="19"/>
        <v>0</v>
      </c>
      <c r="N83" s="63">
        <f t="shared" si="19"/>
        <v>0</v>
      </c>
      <c r="O83" s="80">
        <f t="shared" si="11"/>
        <v>0</v>
      </c>
      <c r="P83" s="63">
        <f aca="true" t="shared" si="20" ref="P83:Q83">SUM(P76:P82)</f>
        <v>0</v>
      </c>
      <c r="Q83" s="63">
        <f t="shared" si="20"/>
        <v>0</v>
      </c>
      <c r="R83" s="80">
        <f t="shared" si="12"/>
        <v>0</v>
      </c>
      <c r="S83" s="64">
        <f t="shared" si="19"/>
        <v>0</v>
      </c>
      <c r="T83" s="12"/>
    </row>
    <row r="84" spans="1:20" ht="3" customHeight="1" hidden="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8" hidden="1">
      <c r="A85" s="486" t="str">
        <f>IF('2a.  Simple Form Data Entry'!E135="","   ",'2a.  Simple Form Data Entry'!E135)</f>
        <v xml:space="preserve">   </v>
      </c>
      <c r="B85" s="487"/>
      <c r="C85" s="488"/>
      <c r="D85" s="17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9"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9" t="str">
        <f>IF('2a.  Simple Form Data Entry'!I135="","   ",'2a.  Simple Form Data Entry'!I135)</f>
        <v xml:space="preserve"> </v>
      </c>
      <c r="H85" s="198"/>
      <c r="I85" s="48"/>
      <c r="J85" s="38"/>
      <c r="K85" s="38"/>
      <c r="L85" s="80">
        <f t="shared" si="10"/>
        <v>0</v>
      </c>
      <c r="M85" s="38"/>
      <c r="N85" s="38"/>
      <c r="O85" s="80">
        <f t="shared" si="11"/>
        <v>0</v>
      </c>
      <c r="P85" s="38"/>
      <c r="Q85" s="38"/>
      <c r="R85" s="80">
        <f t="shared" si="12"/>
        <v>0</v>
      </c>
      <c r="S85" s="39"/>
      <c r="T85" s="12"/>
    </row>
    <row r="86" spans="1:20" ht="13.8" hidden="1">
      <c r="A86" s="19"/>
      <c r="B86" s="50" t="s">
        <v>21</v>
      </c>
      <c r="C86" s="20"/>
      <c r="D86" s="45"/>
      <c r="E86" s="45"/>
      <c r="F86" s="45"/>
      <c r="G86" s="45"/>
      <c r="H86" s="200" t="str">
        <f>IF('2a.  Simple Form Data Entry'!E137="","  ",'2a.  Simple Form Data Entry'!E137)</f>
        <v xml:space="preserve">  </v>
      </c>
      <c r="I86" s="81">
        <f>'2a.  Simple Form Data Entry'!N137</f>
        <v>0</v>
      </c>
      <c r="J86" s="81">
        <f>'2a.  Simple Form Data Entry'!G137</f>
        <v>0</v>
      </c>
      <c r="K86" s="81">
        <f>'2a.  Simple Form Data Entry'!H137</f>
        <v>0</v>
      </c>
      <c r="L86" s="80">
        <f t="shared" si="10"/>
        <v>0</v>
      </c>
      <c r="M86" s="81">
        <f>'2a.  Simple Form Data Entry'!I137</f>
        <v>0</v>
      </c>
      <c r="N86" s="81">
        <f>'2a.  Simple Form Data Entry'!J137</f>
        <v>0</v>
      </c>
      <c r="O86" s="80">
        <f t="shared" si="11"/>
        <v>0</v>
      </c>
      <c r="P86" s="81">
        <f>'2a.  Simple Form Data Entry'!K137</f>
        <v>0</v>
      </c>
      <c r="Q86" s="81">
        <f>'2a.  Simple Form Data Entry'!L137</f>
        <v>0</v>
      </c>
      <c r="R86" s="80">
        <f t="shared" si="12"/>
        <v>0</v>
      </c>
      <c r="S86" s="104">
        <f>'2a.  Simple Form Data Entry'!M137</f>
        <v>0</v>
      </c>
      <c r="T86" s="12"/>
    </row>
    <row r="87" spans="1:20" ht="13.8" hidden="1">
      <c r="A87" s="19"/>
      <c r="B87" s="50" t="s">
        <v>25</v>
      </c>
      <c r="C87" s="20"/>
      <c r="D87" s="45"/>
      <c r="E87" s="45"/>
      <c r="F87" s="45"/>
      <c r="G87" s="45"/>
      <c r="H87" s="200" t="str">
        <f>IF('2a.  Simple Form Data Entry'!E138="","  ",'2a.  Simple Form Data Entry'!E138)</f>
        <v xml:space="preserve">  </v>
      </c>
      <c r="I87" s="81">
        <f>'2a.  Simple Form Data Entry'!N138</f>
        <v>0</v>
      </c>
      <c r="J87" s="81">
        <f>'2a.  Simple Form Data Entry'!G138</f>
        <v>0</v>
      </c>
      <c r="K87" s="81">
        <f>'2a.  Simple Form Data Entry'!H138</f>
        <v>0</v>
      </c>
      <c r="L87" s="80">
        <f t="shared" si="10"/>
        <v>0</v>
      </c>
      <c r="M87" s="81">
        <f>'2a.  Simple Form Data Entry'!I138</f>
        <v>0</v>
      </c>
      <c r="N87" s="81">
        <f>'2a.  Simple Form Data Entry'!J138</f>
        <v>0</v>
      </c>
      <c r="O87" s="80">
        <f t="shared" si="11"/>
        <v>0</v>
      </c>
      <c r="P87" s="81">
        <f>'2a.  Simple Form Data Entry'!K138</f>
        <v>0</v>
      </c>
      <c r="Q87" s="81">
        <f>'2a.  Simple Form Data Entry'!L138</f>
        <v>0</v>
      </c>
      <c r="R87" s="80">
        <f t="shared" si="12"/>
        <v>0</v>
      </c>
      <c r="S87" s="104">
        <f>'2a.  Simple Form Data Entry'!M138</f>
        <v>0</v>
      </c>
      <c r="T87" s="12"/>
    </row>
    <row r="88" spans="1:20" ht="13.8" hidden="1">
      <c r="A88" s="19"/>
      <c r="B88" s="50" t="s">
        <v>53</v>
      </c>
      <c r="C88" s="20"/>
      <c r="D88" s="45"/>
      <c r="E88" s="45"/>
      <c r="F88" s="45"/>
      <c r="G88" s="45"/>
      <c r="H88" s="200" t="str">
        <f>IF('2a.  Simple Form Data Entry'!E139="","  ",'2a.  Simple Form Data Entry'!E139)</f>
        <v xml:space="preserve">  </v>
      </c>
      <c r="I88" s="81">
        <f>'2a.  Simple Form Data Entry'!N139</f>
        <v>0</v>
      </c>
      <c r="J88" s="81">
        <f>'2a.  Simple Form Data Entry'!G139</f>
        <v>0</v>
      </c>
      <c r="K88" s="81">
        <f>'2a.  Simple Form Data Entry'!H139</f>
        <v>0</v>
      </c>
      <c r="L88" s="80">
        <f t="shared" si="10"/>
        <v>0</v>
      </c>
      <c r="M88" s="81">
        <f>'2a.  Simple Form Data Entry'!I139</f>
        <v>0</v>
      </c>
      <c r="N88" s="81">
        <f>'2a.  Simple Form Data Entry'!J139</f>
        <v>0</v>
      </c>
      <c r="O88" s="80">
        <f t="shared" si="11"/>
        <v>0</v>
      </c>
      <c r="P88" s="81">
        <f>'2a.  Simple Form Data Entry'!K139</f>
        <v>0</v>
      </c>
      <c r="Q88" s="81">
        <f>'2a.  Simple Form Data Entry'!L139</f>
        <v>0</v>
      </c>
      <c r="R88" s="80">
        <f t="shared" si="12"/>
        <v>0</v>
      </c>
      <c r="S88" s="104">
        <f>'2a.  Simple Form Data Entry'!M139</f>
        <v>0</v>
      </c>
      <c r="T88" s="12"/>
    </row>
    <row r="89" spans="1:20" ht="13.8" hidden="1">
      <c r="A89" s="19"/>
      <c r="B89" s="473" t="s">
        <v>55</v>
      </c>
      <c r="C89" s="474"/>
      <c r="D89" s="45"/>
      <c r="E89" s="45"/>
      <c r="F89" s="45"/>
      <c r="G89" s="45"/>
      <c r="H89" s="200" t="str">
        <f>IF('2a.  Simple Form Data Entry'!E140="","  ",'2a.  Simple Form Data Entry'!E140)</f>
        <v xml:space="preserve">  </v>
      </c>
      <c r="I89" s="81">
        <f>'2a.  Simple Form Data Entry'!N140</f>
        <v>0</v>
      </c>
      <c r="J89" s="81">
        <f>'2a.  Simple Form Data Entry'!G140</f>
        <v>0</v>
      </c>
      <c r="K89" s="81">
        <f>'2a.  Simple Form Data Entry'!H140</f>
        <v>0</v>
      </c>
      <c r="L89" s="80">
        <f t="shared" si="10"/>
        <v>0</v>
      </c>
      <c r="M89" s="81">
        <f>'2a.  Simple Form Data Entry'!I140</f>
        <v>0</v>
      </c>
      <c r="N89" s="81">
        <f>'2a.  Simple Form Data Entry'!J140</f>
        <v>0</v>
      </c>
      <c r="O89" s="80">
        <f t="shared" si="11"/>
        <v>0</v>
      </c>
      <c r="P89" s="81">
        <f>'2a.  Simple Form Data Entry'!K140</f>
        <v>0</v>
      </c>
      <c r="Q89" s="81">
        <f>'2a.  Simple Form Data Entry'!L140</f>
        <v>0</v>
      </c>
      <c r="R89" s="80">
        <f t="shared" si="12"/>
        <v>0</v>
      </c>
      <c r="S89" s="104">
        <f>'2a.  Simple Form Data Entry'!M140</f>
        <v>0</v>
      </c>
      <c r="T89" s="12"/>
    </row>
    <row r="90" spans="1:20" ht="13.8" hidden="1">
      <c r="A90" s="19"/>
      <c r="B90" s="475" t="s">
        <v>56</v>
      </c>
      <c r="C90" s="476"/>
      <c r="D90" s="45"/>
      <c r="E90" s="45"/>
      <c r="F90" s="45"/>
      <c r="G90" s="45"/>
      <c r="H90" s="200" t="str">
        <f>IF('2a.  Simple Form Data Entry'!E141="","  ",'2a.  Simple Form Data Entry'!E141)</f>
        <v xml:space="preserve">  </v>
      </c>
      <c r="I90" s="81">
        <f>'2a.  Simple Form Data Entry'!N141</f>
        <v>0</v>
      </c>
      <c r="J90" s="81">
        <f>'2a.  Simple Form Data Entry'!G141</f>
        <v>0</v>
      </c>
      <c r="K90" s="81">
        <f>'2a.  Simple Form Data Entry'!H141</f>
        <v>0</v>
      </c>
      <c r="L90" s="80">
        <f t="shared" si="10"/>
        <v>0</v>
      </c>
      <c r="M90" s="81">
        <f>'2a.  Simple Form Data Entry'!I141</f>
        <v>0</v>
      </c>
      <c r="N90" s="81">
        <f>'2a.  Simple Form Data Entry'!J141</f>
        <v>0</v>
      </c>
      <c r="O90" s="80">
        <f t="shared" si="11"/>
        <v>0</v>
      </c>
      <c r="P90" s="81">
        <f>'2a.  Simple Form Data Entry'!K141</f>
        <v>0</v>
      </c>
      <c r="Q90" s="81">
        <f>'2a.  Simple Form Data Entry'!L141</f>
        <v>0</v>
      </c>
      <c r="R90" s="80">
        <f t="shared" si="12"/>
        <v>0</v>
      </c>
      <c r="S90" s="104">
        <f>'2a.  Simple Form Data Entry'!M141</f>
        <v>0</v>
      </c>
      <c r="T90" s="12"/>
    </row>
    <row r="91" spans="1:20" ht="13.8" hidden="1">
      <c r="A91" s="19"/>
      <c r="B91" s="473" t="s">
        <v>57</v>
      </c>
      <c r="C91" s="474"/>
      <c r="D91" s="45"/>
      <c r="E91" s="45"/>
      <c r="F91" s="45"/>
      <c r="G91" s="45"/>
      <c r="H91" s="200" t="str">
        <f>IF('2a.  Simple Form Data Entry'!E142="","  ",'2a.  Simple Form Data Entry'!E142)</f>
        <v xml:space="preserve">  </v>
      </c>
      <c r="I91" s="81">
        <f>'2a.  Simple Form Data Entry'!N142</f>
        <v>0</v>
      </c>
      <c r="J91" s="81">
        <f>'2a.  Simple Form Data Entry'!G142</f>
        <v>0</v>
      </c>
      <c r="K91" s="81">
        <f>'2a.  Simple Form Data Entry'!H142</f>
        <v>0</v>
      </c>
      <c r="L91" s="80">
        <f t="shared" si="10"/>
        <v>0</v>
      </c>
      <c r="M91" s="81">
        <f>'2a.  Simple Form Data Entry'!I142</f>
        <v>0</v>
      </c>
      <c r="N91" s="81">
        <f>'2a.  Simple Form Data Entry'!J142</f>
        <v>0</v>
      </c>
      <c r="O91" s="80">
        <f t="shared" si="11"/>
        <v>0</v>
      </c>
      <c r="P91" s="81">
        <f>'2a.  Simple Form Data Entry'!K142</f>
        <v>0</v>
      </c>
      <c r="Q91" s="81">
        <f>'2a.  Simple Form Data Entry'!L142</f>
        <v>0</v>
      </c>
      <c r="R91" s="80">
        <f t="shared" si="12"/>
        <v>0</v>
      </c>
      <c r="S91" s="104">
        <f>'2a.  Simple Form Data Entry'!M142</f>
        <v>0</v>
      </c>
      <c r="T91" s="12"/>
    </row>
    <row r="92" spans="1:20" ht="13.8" hidden="1">
      <c r="A92" s="19"/>
      <c r="B92" s="489" t="s">
        <v>26</v>
      </c>
      <c r="C92" s="490"/>
      <c r="D92" s="45"/>
      <c r="E92" s="45"/>
      <c r="F92" s="45"/>
      <c r="G92" s="45"/>
      <c r="H92" s="203" t="str">
        <f>IF('2a.  Simple Form Data Entry'!E143="","  ",'2a.  Simple Form Data Entry'!E143)</f>
        <v xml:space="preserve">  </v>
      </c>
      <c r="I92" s="81">
        <f>'2a.  Simple Form Data Entry'!N143</f>
        <v>0</v>
      </c>
      <c r="J92" s="81">
        <f>'2a.  Simple Form Data Entry'!G143</f>
        <v>0</v>
      </c>
      <c r="K92" s="81">
        <f>'2a.  Simple Form Data Entry'!H143</f>
        <v>0</v>
      </c>
      <c r="L92" s="80">
        <f t="shared" si="10"/>
        <v>0</v>
      </c>
      <c r="M92" s="81">
        <f>'2a.  Simple Form Data Entry'!I143</f>
        <v>0</v>
      </c>
      <c r="N92" s="81">
        <f>'2a.  Simple Form Data Entry'!J143</f>
        <v>0</v>
      </c>
      <c r="O92" s="80">
        <f t="shared" si="11"/>
        <v>0</v>
      </c>
      <c r="P92" s="81">
        <f>'2a.  Simple Form Data Entry'!K143</f>
        <v>0</v>
      </c>
      <c r="Q92" s="81">
        <f>'2a.  Simple Form Data Entry'!L143</f>
        <v>0</v>
      </c>
      <c r="R92" s="80">
        <f t="shared" si="12"/>
        <v>0</v>
      </c>
      <c r="S92" s="104">
        <f>'2a.  Simple Form Data Entry'!M143</f>
        <v>0</v>
      </c>
      <c r="T92" s="12"/>
    </row>
    <row r="93" spans="1:20" ht="12.75" customHeight="1" hidden="1">
      <c r="A93" s="26"/>
      <c r="B93" s="27"/>
      <c r="C93" s="28" t="s">
        <v>12</v>
      </c>
      <c r="D93" s="29"/>
      <c r="E93" s="29"/>
      <c r="F93" s="29"/>
      <c r="G93" s="29"/>
      <c r="H93" s="204"/>
      <c r="I93" s="63">
        <f aca="true" t="shared" si="21" ref="I93:S93">SUM(I86:I92)</f>
        <v>0</v>
      </c>
      <c r="J93" s="63">
        <f t="shared" si="21"/>
        <v>0</v>
      </c>
      <c r="K93" s="63">
        <f t="shared" si="21"/>
        <v>0</v>
      </c>
      <c r="L93" s="80">
        <f t="shared" si="10"/>
        <v>0</v>
      </c>
      <c r="M93" s="63">
        <f t="shared" si="21"/>
        <v>0</v>
      </c>
      <c r="N93" s="63">
        <f t="shared" si="21"/>
        <v>0</v>
      </c>
      <c r="O93" s="80">
        <f t="shared" si="11"/>
        <v>0</v>
      </c>
      <c r="P93" s="63">
        <f aca="true" t="shared" si="22" ref="P93:Q93">SUM(P86:P92)</f>
        <v>0</v>
      </c>
      <c r="Q93" s="63">
        <f t="shared" si="22"/>
        <v>0</v>
      </c>
      <c r="R93" s="80">
        <f t="shared" si="12"/>
        <v>0</v>
      </c>
      <c r="S93" s="64">
        <f t="shared" si="21"/>
        <v>0</v>
      </c>
      <c r="T93" s="12"/>
    </row>
    <row r="94" spans="1:19" ht="3" customHeight="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4" thickBot="1">
      <c r="A95" s="6"/>
      <c r="B95" s="7"/>
      <c r="C95" s="290" t="s">
        <v>6</v>
      </c>
      <c r="D95" s="8"/>
      <c r="E95" s="8"/>
      <c r="F95" s="8"/>
      <c r="G95" s="21"/>
      <c r="H95" s="206"/>
      <c r="I95" s="56">
        <f aca="true" t="shared" si="23" ref="I95:S95">I73+I63+I53+I43+I83+I93</f>
        <v>0</v>
      </c>
      <c r="J95" s="56">
        <f t="shared" si="23"/>
        <v>0</v>
      </c>
      <c r="K95" s="56">
        <f t="shared" si="23"/>
        <v>646920.4</v>
      </c>
      <c r="L95" s="56">
        <f t="shared" si="10"/>
        <v>646920.4</v>
      </c>
      <c r="M95" s="56">
        <f t="shared" si="23"/>
        <v>1255654.5180000002</v>
      </c>
      <c r="N95" s="56">
        <f t="shared" si="23"/>
        <v>1293324.1535399999</v>
      </c>
      <c r="O95" s="56">
        <f t="shared" si="11"/>
        <v>2548978.67154</v>
      </c>
      <c r="P95" s="56">
        <f aca="true" t="shared" si="24" ref="P95:Q95">P73+P63+P53+P43+P83+P93</f>
        <v>1332123.8781462</v>
      </c>
      <c r="Q95" s="56">
        <f t="shared" si="24"/>
        <v>1372087.5944905858</v>
      </c>
      <c r="R95" s="56">
        <f t="shared" si="12"/>
        <v>2704211.472636786</v>
      </c>
      <c r="S95" s="65">
        <f t="shared" si="23"/>
        <v>8315557.334231633</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513" t="s">
        <v>15</v>
      </c>
      <c r="B97" s="513"/>
      <c r="C97" s="513"/>
      <c r="D97" s="513"/>
      <c r="E97" s="513"/>
      <c r="F97" s="513"/>
      <c r="G97" s="513"/>
      <c r="H97" s="513"/>
      <c r="I97" s="513"/>
      <c r="J97" s="513"/>
      <c r="K97" s="513"/>
      <c r="L97" s="513"/>
      <c r="M97" s="513"/>
      <c r="N97" s="513"/>
      <c r="O97" s="513"/>
      <c r="P97" s="513"/>
      <c r="Q97" s="513"/>
      <c r="R97" s="513"/>
      <c r="S97" s="513"/>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6.8">
      <c r="A99" s="37" t="s">
        <v>128</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536" t="s">
        <v>18</v>
      </c>
      <c r="B101" s="537"/>
      <c r="C101" s="538"/>
      <c r="D101" s="498" t="s">
        <v>19</v>
      </c>
      <c r="E101" s="498" t="s">
        <v>5</v>
      </c>
      <c r="F101" s="491" t="s">
        <v>104</v>
      </c>
      <c r="G101" s="498" t="s">
        <v>11</v>
      </c>
      <c r="H101" s="509" t="s">
        <v>23</v>
      </c>
      <c r="I101" s="315"/>
      <c r="J101" s="190">
        <f>'2a.  Simple Form Data Entry'!G19</f>
        <v>2017</v>
      </c>
      <c r="K101" s="286">
        <f>'2a.  Simple Form Data Entry'!H155</f>
        <v>2018</v>
      </c>
      <c r="L101" s="493" t="str">
        <f>CONCATENATE(L24," Appropriation Change")</f>
        <v>2017 / 2018 Appropriation Change</v>
      </c>
      <c r="P101" s="42"/>
      <c r="Q101" s="314"/>
      <c r="R101" s="502" t="s">
        <v>135</v>
      </c>
      <c r="S101" s="503"/>
      <c r="T101" s="42"/>
    </row>
    <row r="102" spans="1:20" ht="27.75" customHeight="1" thickBot="1">
      <c r="A102" s="539"/>
      <c r="B102" s="540"/>
      <c r="C102" s="541"/>
      <c r="D102" s="499"/>
      <c r="E102" s="499"/>
      <c r="F102" s="492"/>
      <c r="G102" s="499"/>
      <c r="H102" s="510"/>
      <c r="I102" s="316"/>
      <c r="J102" s="191" t="s">
        <v>24</v>
      </c>
      <c r="K102" s="287" t="str">
        <f>'2a.  Simple Form Data Entry'!H156</f>
        <v>Allocation Change</v>
      </c>
      <c r="L102" s="494"/>
      <c r="P102" s="42"/>
      <c r="Q102" s="314"/>
      <c r="R102" s="504"/>
      <c r="S102" s="505"/>
      <c r="T102" s="42"/>
    </row>
    <row r="103" spans="1:20" ht="47.25" customHeight="1">
      <c r="A103" s="99" t="str">
        <f>IF('2a.  Simple Form Data Entry'!C157="","   ",'2a.  Simple Form Data Entry'!C157)</f>
        <v xml:space="preserve">   </v>
      </c>
      <c r="B103" s="78"/>
      <c r="C103" s="78"/>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90" t="str">
        <f>IF('2a.  Simple Form Data Entry'!C157="","   ",'2a.  Simple Form Data Entry'!D157)</f>
        <v xml:space="preserve">   </v>
      </c>
      <c r="H103" s="197" t="s">
        <v>218</v>
      </c>
      <c r="I103" s="317"/>
      <c r="J103" s="100">
        <f>'2a.  Simple Form Data Entry'!G157</f>
        <v>0</v>
      </c>
      <c r="K103" s="100">
        <f>'2a.  Simple Form Data Entry'!H157</f>
        <v>0</v>
      </c>
      <c r="L103" s="311">
        <f>J103+K103</f>
        <v>0</v>
      </c>
      <c r="P103" s="42"/>
      <c r="Q103" s="304"/>
      <c r="R103" s="500">
        <f>'2a.  Simple Form Data Entry'!J157</f>
        <v>0</v>
      </c>
      <c r="S103" s="501"/>
      <c r="T103" s="42"/>
    </row>
    <row r="104" spans="1:20" ht="13.8">
      <c r="A104" s="99" t="str">
        <f>IF('2a.  Simple Form Data Entry'!C158="","   ",'2a.  Simple Form Data Entry'!C158)</f>
        <v xml:space="preserve">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0" t="str">
        <f>IF('2a.  Simple Form Data Entry'!C158="","   ",'2a.  Simple Form Data Entry'!D158)</f>
        <v xml:space="preserve">   </v>
      </c>
      <c r="H104" s="200" t="str">
        <f>IF('2a.  Simple Form Data Entry'!E158=0,"  ",'2a.  Simple Form Data Entry'!E158)</f>
        <v xml:space="preserve">  </v>
      </c>
      <c r="I104" s="317"/>
      <c r="J104" s="82">
        <f>'2a.  Simple Form Data Entry'!G158</f>
        <v>0</v>
      </c>
      <c r="K104" s="82">
        <f>'2a.  Simple Form Data Entry'!H158</f>
        <v>0</v>
      </c>
      <c r="L104" s="311">
        <f aca="true" t="shared" si="25" ref="L104:L109">J104+K104</f>
        <v>0</v>
      </c>
      <c r="P104" s="42"/>
      <c r="Q104" s="313"/>
      <c r="R104" s="479">
        <f>'2a.  Simple Form Data Entry'!J158</f>
        <v>0</v>
      </c>
      <c r="S104" s="480"/>
      <c r="T104" s="42"/>
    </row>
    <row r="105" spans="1:20" ht="13.8">
      <c r="A105" s="99" t="str">
        <f>IF('2a.  Simple Form Data Entry'!C159="","   ",'2a.  Simple Form Data Entry'!C159)</f>
        <v xml:space="preserve">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0" t="str">
        <f>IF('2a.  Simple Form Data Entry'!C159="","   ",'2a.  Simple Form Data Entry'!D159)</f>
        <v xml:space="preserve">   </v>
      </c>
      <c r="H105" s="200" t="str">
        <f>IF('2a.  Simple Form Data Entry'!E159=0,"  ",'2a.  Simple Form Data Entry'!E159)</f>
        <v xml:space="preserve">  </v>
      </c>
      <c r="I105" s="317"/>
      <c r="J105" s="82">
        <f>'2a.  Simple Form Data Entry'!G159</f>
        <v>0</v>
      </c>
      <c r="K105" s="82">
        <f>'2a.  Simple Form Data Entry'!H159</f>
        <v>0</v>
      </c>
      <c r="L105" s="311">
        <f t="shared" si="25"/>
        <v>0</v>
      </c>
      <c r="P105" s="42"/>
      <c r="Q105" s="304"/>
      <c r="R105" s="479">
        <f>'2a.  Simple Form Data Entry'!J159</f>
        <v>0</v>
      </c>
      <c r="S105" s="480"/>
      <c r="T105" s="42"/>
    </row>
    <row r="106" spans="1:20" ht="13.8" hidden="1">
      <c r="A106" s="99" t="str">
        <f>IF('2a.  Simple Form Data Entry'!C160="","   ",'2a.  Simple Form Data Entry'!C160)</f>
        <v xml:space="preserve">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0" t="str">
        <f>IF('2a.  Simple Form Data Entry'!C160="","   ",'2a.  Simple Form Data Entry'!D160)</f>
        <v xml:space="preserve">   </v>
      </c>
      <c r="H106" s="200" t="str">
        <f>IF('2a.  Simple Form Data Entry'!E160=0,"  ",'2a.  Simple Form Data Entry'!E160)</f>
        <v xml:space="preserve">  </v>
      </c>
      <c r="I106" s="317"/>
      <c r="J106" s="82">
        <f>'2a.  Simple Form Data Entry'!G160</f>
        <v>0</v>
      </c>
      <c r="K106" s="82">
        <f>'2a.  Simple Form Data Entry'!H160</f>
        <v>0</v>
      </c>
      <c r="L106" s="311">
        <f t="shared" si="25"/>
        <v>0</v>
      </c>
      <c r="P106" s="42"/>
      <c r="Q106" s="304"/>
      <c r="R106" s="479">
        <f>'2a.  Simple Form Data Entry'!J160</f>
        <v>0</v>
      </c>
      <c r="S106" s="480"/>
      <c r="T106" s="42"/>
    </row>
    <row r="107" spans="1:20" ht="13.8" hidden="1">
      <c r="A107" s="99" t="str">
        <f>IF('2a.  Simple Form Data Entry'!C161="","   ",'2a.  Simple Form Data Entry'!C161)</f>
        <v xml:space="preserve">   </v>
      </c>
      <c r="B107" s="75"/>
      <c r="C107" s="75"/>
      <c r="D107" s="17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9"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0" t="str">
        <f>IF('2a.  Simple Form Data Entry'!C161="","   ",'2a.  Simple Form Data Entry'!D161)</f>
        <v xml:space="preserve">   </v>
      </c>
      <c r="H107" s="200" t="str">
        <f>IF('2a.  Simple Form Data Entry'!E161=0,"  ",'2a.  Simple Form Data Entry'!E161)</f>
        <v xml:space="preserve">  </v>
      </c>
      <c r="I107" s="317"/>
      <c r="J107" s="82">
        <f>'2a.  Simple Form Data Entry'!G161</f>
        <v>0</v>
      </c>
      <c r="K107" s="82">
        <f>'2a.  Simple Form Data Entry'!H161</f>
        <v>0</v>
      </c>
      <c r="L107" s="311">
        <f t="shared" si="25"/>
        <v>0</v>
      </c>
      <c r="P107" s="42"/>
      <c r="Q107" s="304"/>
      <c r="R107" s="479">
        <f>'2a.  Simple Form Data Entry'!J161</f>
        <v>0</v>
      </c>
      <c r="S107" s="480"/>
      <c r="T107" s="42"/>
    </row>
    <row r="108" spans="1:20" ht="13.8" hidden="1">
      <c r="A108" s="99" t="str">
        <f>IF('2a.  Simple Form Data Entry'!C162="","   ",'2a.  Simple Form Data Entry'!C162)</f>
        <v xml:space="preserve">   </v>
      </c>
      <c r="B108" s="75"/>
      <c r="C108" s="75"/>
      <c r="D108" s="17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9"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0" t="str">
        <f>IF('2a.  Simple Form Data Entry'!C162="","   ",'2a.  Simple Form Data Entry'!D162)</f>
        <v xml:space="preserve">   </v>
      </c>
      <c r="H108" s="200" t="str">
        <f>IF('2a.  Simple Form Data Entry'!E162=0,"  ",'2a.  Simple Form Data Entry'!E162)</f>
        <v xml:space="preserve">  </v>
      </c>
      <c r="I108" s="317"/>
      <c r="J108" s="82">
        <f>'2a.  Simple Form Data Entry'!G162</f>
        <v>0</v>
      </c>
      <c r="K108" s="82">
        <f>'2a.  Simple Form Data Entry'!H162</f>
        <v>0</v>
      </c>
      <c r="L108" s="311">
        <f t="shared" si="25"/>
        <v>0</v>
      </c>
      <c r="P108" s="42"/>
      <c r="Q108" s="304"/>
      <c r="R108" s="479">
        <f>'2a.  Simple Form Data Entry'!J162</f>
        <v>0</v>
      </c>
      <c r="S108" s="480"/>
      <c r="T108" s="42"/>
    </row>
    <row r="109" spans="1:20" ht="14.4" thickBot="1">
      <c r="A109" s="6"/>
      <c r="B109" s="7"/>
      <c r="C109" s="291" t="s">
        <v>4</v>
      </c>
      <c r="D109" s="43"/>
      <c r="E109" s="43"/>
      <c r="F109" s="43"/>
      <c r="G109" s="43"/>
      <c r="H109" s="207"/>
      <c r="I109" s="318"/>
      <c r="J109" s="66">
        <f>SUM(J103:J108)</f>
        <v>0</v>
      </c>
      <c r="K109" s="66">
        <f>SUM(K103:K108)</f>
        <v>0</v>
      </c>
      <c r="L109" s="312">
        <f t="shared" si="25"/>
        <v>0</v>
      </c>
      <c r="P109" s="42"/>
      <c r="Q109" s="305"/>
      <c r="R109" s="481">
        <f>SUM(R103:S107)</f>
        <v>0</v>
      </c>
      <c r="S109" s="482"/>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4.4">
      <c r="A111" s="322" t="s">
        <v>30</v>
      </c>
      <c r="B111" s="3"/>
      <c r="C111" s="3"/>
      <c r="D111" s="3"/>
      <c r="E111" s="3"/>
      <c r="F111" s="3"/>
      <c r="G111" s="3"/>
      <c r="H111" s="3"/>
      <c r="I111" s="3"/>
      <c r="J111" s="4"/>
      <c r="K111" s="4"/>
      <c r="L111" s="4"/>
      <c r="M111" s="4"/>
      <c r="N111" s="4"/>
      <c r="O111" s="4"/>
      <c r="P111" s="4"/>
      <c r="Q111" s="4"/>
      <c r="R111" s="4"/>
      <c r="S111" s="5"/>
      <c r="T111" s="5"/>
    </row>
    <row r="112" spans="1:20" ht="23.25" customHeight="1">
      <c r="A112" s="321" t="s">
        <v>140</v>
      </c>
      <c r="B112" s="511" t="str">
        <f>IF('2a.  Simple Form Data Entry'!G39="Y","See note 5 below.",'2a.  Simple Form Data Entry'!D43)</f>
        <v>An NPV analysis was not performed because after a comprehensive market search, only one site met the County's requirements.</v>
      </c>
      <c r="C112" s="511"/>
      <c r="D112" s="511"/>
      <c r="E112" s="511"/>
      <c r="F112" s="511"/>
      <c r="G112" s="511"/>
      <c r="H112" s="511"/>
      <c r="I112" s="511"/>
      <c r="J112" s="511"/>
      <c r="K112" s="511"/>
      <c r="L112" s="511"/>
      <c r="M112" s="511"/>
      <c r="N112" s="511"/>
      <c r="O112" s="511"/>
      <c r="P112" s="511"/>
      <c r="Q112" s="511"/>
      <c r="R112" s="511"/>
      <c r="S112" s="511"/>
      <c r="T112" s="5"/>
    </row>
    <row r="113" spans="1:20" ht="13.8">
      <c r="A113" s="68" t="s">
        <v>112</v>
      </c>
      <c r="B113" s="506" t="s">
        <v>148</v>
      </c>
      <c r="C113" s="506"/>
      <c r="D113" s="506"/>
      <c r="E113" s="506"/>
      <c r="F113" s="506"/>
      <c r="G113" s="506"/>
      <c r="H113" s="506"/>
      <c r="I113" s="506"/>
      <c r="J113" s="506"/>
      <c r="K113" s="506"/>
      <c r="L113" s="506"/>
      <c r="M113" s="506"/>
      <c r="N113" s="506"/>
      <c r="O113" s="506"/>
      <c r="P113" s="506"/>
      <c r="Q113" s="506"/>
      <c r="R113" s="506"/>
      <c r="S113" s="506"/>
      <c r="T113" s="5"/>
    </row>
    <row r="114" spans="1:20" ht="15" customHeight="1">
      <c r="A114" s="69" t="s">
        <v>52</v>
      </c>
      <c r="B114" s="507" t="s">
        <v>116</v>
      </c>
      <c r="C114" s="507"/>
      <c r="D114" s="507"/>
      <c r="E114" s="507"/>
      <c r="F114" s="507"/>
      <c r="G114" s="507"/>
      <c r="H114" s="507"/>
      <c r="I114" s="507"/>
      <c r="J114" s="507"/>
      <c r="K114" s="507"/>
      <c r="L114" s="507"/>
      <c r="M114" s="507"/>
      <c r="N114" s="507"/>
      <c r="O114" s="507"/>
      <c r="P114" s="507"/>
      <c r="Q114" s="507"/>
      <c r="R114" s="507"/>
      <c r="S114" s="507"/>
      <c r="T114" s="5"/>
    </row>
    <row r="115" spans="1:20" ht="13.8">
      <c r="A115" s="69" t="s">
        <v>113</v>
      </c>
      <c r="B115" s="508" t="str">
        <f>IF(OR('2a.  Simple Form Data Entry'!D52="Y",'2a.  Simple Form Data Entry'!D54="Y"),CONCATENATE('2a.  Simple Form Data Entry'!E206,'2a.  Simple Form Data Entry'!E207),"This transaction does not require the use of fund balance or reallocated grant funding.")</f>
        <v>This transaction does not require the use of fund balance or reallocated grant funding.</v>
      </c>
      <c r="C115" s="508"/>
      <c r="D115" s="508"/>
      <c r="E115" s="508"/>
      <c r="F115" s="508"/>
      <c r="G115" s="508"/>
      <c r="H115" s="508"/>
      <c r="I115" s="508"/>
      <c r="J115" s="508"/>
      <c r="K115" s="508"/>
      <c r="L115" s="508"/>
      <c r="M115" s="508"/>
      <c r="N115" s="508"/>
      <c r="O115" s="508"/>
      <c r="P115" s="508"/>
      <c r="Q115" s="508"/>
      <c r="R115" s="508"/>
      <c r="S115" s="508"/>
      <c r="T115" s="5"/>
    </row>
    <row r="116" spans="1:20" ht="13.5" customHeight="1">
      <c r="A116" s="67" t="s">
        <v>114</v>
      </c>
      <c r="B116" s="497" t="str">
        <f>IF('2a.  Simple Form Data Entry'!F166="Y",'2a.  Simple Form Data Entry'!C197,CONCATENATE('2a.  Simple Form Data Entry'!C198,'2a.  Simple Form Data Entry'!C199,'2a.  Simple Form Data Entry'!C200,'2a.  Simple Form Data Entry'!C201,'2a.  Simple Form Data Entry'!C202))</f>
        <v>The transaction is backed by new revenue. The new revenue does not include grant revenue.  The new revenue has not been received. The new revenue will be received when sale of current records warehouse is completed.</v>
      </c>
      <c r="C116" s="497"/>
      <c r="D116" s="497"/>
      <c r="E116" s="497"/>
      <c r="F116" s="497"/>
      <c r="G116" s="497"/>
      <c r="H116" s="497"/>
      <c r="I116" s="497"/>
      <c r="J116" s="497"/>
      <c r="K116" s="497"/>
      <c r="L116" s="497"/>
      <c r="M116" s="497"/>
      <c r="N116" s="497"/>
      <c r="O116" s="497"/>
      <c r="P116" s="497"/>
      <c r="Q116" s="497"/>
      <c r="R116" s="497"/>
      <c r="S116" s="497"/>
      <c r="T116" s="5"/>
    </row>
    <row r="117" spans="1:20" ht="16.5" customHeight="1">
      <c r="A117" s="67" t="s">
        <v>118</v>
      </c>
      <c r="B117" s="496" t="s">
        <v>111</v>
      </c>
      <c r="C117" s="496"/>
      <c r="D117" s="496"/>
      <c r="E117" s="496"/>
      <c r="F117" s="496"/>
      <c r="G117" s="496"/>
      <c r="H117" s="496"/>
      <c r="I117" s="496"/>
      <c r="J117" s="496"/>
      <c r="K117" s="496"/>
      <c r="L117" s="496"/>
      <c r="M117" s="496"/>
      <c r="N117" s="496"/>
      <c r="O117" s="496"/>
      <c r="P117" s="496"/>
      <c r="Q117" s="496"/>
      <c r="R117" s="496"/>
      <c r="S117" s="496"/>
      <c r="T117" s="5"/>
    </row>
    <row r="118" spans="1:19" ht="14.25" customHeight="1">
      <c r="A118" s="67"/>
      <c r="B118" s="495" t="str">
        <f>'2a.  Simple Form Data Entry'!C174</f>
        <v>-  Appropriation for tenant improvements under separate ordinance.</v>
      </c>
      <c r="C118" s="495"/>
      <c r="D118" s="495"/>
      <c r="E118" s="495"/>
      <c r="F118" s="495"/>
      <c r="G118" s="495"/>
      <c r="H118" s="495"/>
      <c r="I118" s="495"/>
      <c r="J118" s="495"/>
      <c r="K118" s="495"/>
      <c r="L118" s="495"/>
      <c r="M118" s="495"/>
      <c r="N118" s="495"/>
      <c r="O118" s="495"/>
      <c r="P118" s="495"/>
      <c r="Q118" s="495"/>
      <c r="R118" s="495"/>
      <c r="S118" s="495"/>
    </row>
    <row r="119" spans="1:19" ht="13.8">
      <c r="A119" s="67"/>
      <c r="B119" s="495" t="str">
        <f>'2a.  Simple Form Data Entry'!C175</f>
        <v>-  First 2 months no base rent., pay operating costs only, a $300,000 tenant allowance is included in the lease</v>
      </c>
      <c r="C119" s="495"/>
      <c r="D119" s="495"/>
      <c r="E119" s="495"/>
      <c r="F119" s="495"/>
      <c r="G119" s="495"/>
      <c r="H119" s="495"/>
      <c r="I119" s="495"/>
      <c r="J119" s="495"/>
      <c r="K119" s="495"/>
      <c r="L119" s="495"/>
      <c r="M119" s="495"/>
      <c r="N119" s="495"/>
      <c r="O119" s="495"/>
      <c r="P119" s="495"/>
      <c r="Q119" s="495"/>
      <c r="R119" s="495"/>
      <c r="S119" s="495"/>
    </row>
    <row r="120" spans="1:19" ht="12.75" customHeight="1">
      <c r="A120" s="67"/>
      <c r="B120" s="495" t="str">
        <f>'2a.  Simple Form Data Entry'!C176</f>
        <v>-  Base rent increases 3% annually.</v>
      </c>
      <c r="C120" s="495"/>
      <c r="D120" s="495"/>
      <c r="E120" s="495"/>
      <c r="F120" s="495"/>
      <c r="G120" s="495"/>
      <c r="H120" s="495"/>
      <c r="I120" s="495"/>
      <c r="J120" s="495"/>
      <c r="K120" s="495"/>
      <c r="L120" s="495"/>
      <c r="M120" s="495"/>
      <c r="N120" s="495"/>
      <c r="O120" s="495"/>
      <c r="P120" s="495"/>
      <c r="Q120" s="495"/>
      <c r="R120" s="495"/>
      <c r="S120" s="495"/>
    </row>
    <row r="121" spans="1:19" ht="15" customHeight="1">
      <c r="A121" s="67"/>
      <c r="B121" s="495" t="str">
        <f>'2a.  Simple Form Data Entry'!C177</f>
        <v>-  Operating costs estimated to increase 3% annually</v>
      </c>
      <c r="C121" s="495"/>
      <c r="D121" s="495"/>
      <c r="E121" s="495"/>
      <c r="F121" s="495"/>
      <c r="G121" s="495"/>
      <c r="H121" s="495"/>
      <c r="I121" s="495"/>
      <c r="J121" s="495"/>
      <c r="K121" s="495"/>
      <c r="L121" s="495"/>
      <c r="M121" s="495"/>
      <c r="N121" s="495"/>
      <c r="O121" s="495"/>
      <c r="P121" s="495"/>
      <c r="Q121" s="495"/>
      <c r="R121" s="495"/>
      <c r="S121" s="495"/>
    </row>
    <row r="122" spans="1:20" ht="13.8">
      <c r="A122" s="67"/>
      <c r="B122" s="495" t="str">
        <f>'2a.  Simple Form Data Entry'!C178</f>
        <v>-  Proceeds from the sale of the current records warehouse (under separate ordinance) will provide revenue to fund Records lease payments.</v>
      </c>
      <c r="C122" s="495"/>
      <c r="D122" s="495"/>
      <c r="E122" s="495"/>
      <c r="F122" s="495"/>
      <c r="G122" s="495"/>
      <c r="H122" s="495"/>
      <c r="I122" s="495"/>
      <c r="J122" s="495"/>
      <c r="K122" s="495"/>
      <c r="L122" s="495"/>
      <c r="M122" s="495"/>
      <c r="N122" s="495"/>
      <c r="O122" s="495"/>
      <c r="P122" s="495"/>
      <c r="Q122" s="495"/>
      <c r="R122" s="495"/>
      <c r="S122" s="495"/>
      <c r="T122" s="5"/>
    </row>
    <row r="123" spans="1:19" ht="13.8">
      <c r="A123" s="67"/>
      <c r="B123" s="495" t="str">
        <f>'2a.  Simple Form Data Entry'!C179</f>
        <v>-  Space Allocation:  Records &amp; Archives 45,000 s.f.;   Non-GF Agency TBD 40,145 s.f.</v>
      </c>
      <c r="C123" s="495"/>
      <c r="D123" s="495"/>
      <c r="E123" s="495"/>
      <c r="F123" s="495"/>
      <c r="G123" s="495"/>
      <c r="H123" s="495"/>
      <c r="I123" s="495"/>
      <c r="J123" s="495"/>
      <c r="K123" s="495"/>
      <c r="L123" s="495"/>
      <c r="M123" s="495"/>
      <c r="N123" s="495"/>
      <c r="O123" s="495"/>
      <c r="P123" s="495"/>
      <c r="Q123" s="495"/>
      <c r="R123" s="495"/>
      <c r="S123" s="495"/>
    </row>
    <row r="124" spans="1:19" ht="13.8">
      <c r="A124" t="str">
        <f>IF('2a.  Simple Form Data Entry'!C182=""," ","6.")</f>
        <v xml:space="preserve"> </v>
      </c>
      <c r="B124" s="495"/>
      <c r="C124" s="495"/>
      <c r="D124" s="495"/>
      <c r="E124" s="495"/>
      <c r="F124" s="495"/>
      <c r="G124" s="495"/>
      <c r="H124" s="495"/>
      <c r="I124" s="495"/>
      <c r="J124" s="495"/>
      <c r="K124" s="495"/>
      <c r="L124" s="495"/>
      <c r="M124" s="495"/>
      <c r="N124" s="495"/>
      <c r="O124" s="495"/>
      <c r="P124" s="495"/>
      <c r="Q124" s="495"/>
      <c r="R124" s="495"/>
      <c r="S124" s="495"/>
    </row>
    <row r="125" spans="1:19" ht="13.8">
      <c r="A125" s="69"/>
      <c r="B125" s="495"/>
      <c r="C125" s="495"/>
      <c r="D125" s="495"/>
      <c r="E125" s="495"/>
      <c r="F125" s="495"/>
      <c r="G125" s="495"/>
      <c r="H125" s="495"/>
      <c r="I125" s="495"/>
      <c r="J125" s="495"/>
      <c r="K125" s="495"/>
      <c r="L125" s="495"/>
      <c r="M125" s="495"/>
      <c r="N125" s="495"/>
      <c r="O125" s="495"/>
      <c r="P125" s="495"/>
      <c r="Q125" s="495"/>
      <c r="R125" s="495"/>
      <c r="S125" s="495"/>
    </row>
    <row r="126" spans="1:19" ht="13.8">
      <c r="A126" s="69"/>
      <c r="B126" s="495"/>
      <c r="C126" s="495"/>
      <c r="D126" s="495"/>
      <c r="E126" s="495"/>
      <c r="F126" s="495"/>
      <c r="G126" s="495"/>
      <c r="H126" s="495"/>
      <c r="I126" s="495"/>
      <c r="J126" s="495"/>
      <c r="K126" s="495"/>
      <c r="L126" s="495"/>
      <c r="M126" s="495"/>
      <c r="N126" s="495"/>
      <c r="O126" s="495"/>
      <c r="P126" s="495"/>
      <c r="Q126" s="495"/>
      <c r="R126" s="495"/>
      <c r="S126" s="495"/>
    </row>
    <row r="127" spans="1:6" ht="13.8">
      <c r="A127" s="69"/>
      <c r="D127" s="53"/>
      <c r="E127" s="49"/>
      <c r="F127" s="49"/>
    </row>
    <row r="128" spans="4:6" ht="12.75">
      <c r="D128" s="53"/>
      <c r="E128" s="49"/>
      <c r="F128" s="49"/>
    </row>
    <row r="129" spans="3:6" ht="12.75">
      <c r="C129" s="52"/>
      <c r="D129" s="53"/>
      <c r="E129" s="49"/>
      <c r="F129" s="49"/>
    </row>
  </sheetData>
  <mergeCells count="84">
    <mergeCell ref="B90:C90"/>
    <mergeCell ref="B92:C92"/>
    <mergeCell ref="A75:C75"/>
    <mergeCell ref="A85:C85"/>
    <mergeCell ref="A101:C102"/>
    <mergeCell ref="B79:C79"/>
    <mergeCell ref="B81:C81"/>
    <mergeCell ref="B82:C82"/>
    <mergeCell ref="B89:C89"/>
    <mergeCell ref="A4:S4"/>
    <mergeCell ref="L8:O8"/>
    <mergeCell ref="L9:O9"/>
    <mergeCell ref="A8:B8"/>
    <mergeCell ref="A9:B9"/>
    <mergeCell ref="F8:G8"/>
    <mergeCell ref="F9:G9"/>
    <mergeCell ref="C6:J6"/>
    <mergeCell ref="A6:B6"/>
    <mergeCell ref="C5:S5"/>
    <mergeCell ref="A5:B5"/>
    <mergeCell ref="A7:B7"/>
    <mergeCell ref="C7:J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B125:S125"/>
    <mergeCell ref="B126:S126"/>
    <mergeCell ref="B118:S118"/>
    <mergeCell ref="B119:S119"/>
    <mergeCell ref="B121:S121"/>
    <mergeCell ref="B122:S122"/>
    <mergeCell ref="B123:S123"/>
    <mergeCell ref="B124:S124"/>
    <mergeCell ref="B120:S120"/>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A13:S13"/>
    <mergeCell ref="O17:S17"/>
    <mergeCell ref="B39:C39"/>
    <mergeCell ref="B40:C40"/>
    <mergeCell ref="H17:M17"/>
  </mergeCells>
  <printOptions horizontalCentered="1"/>
  <pageMargins left="0.5" right="0.5" top="0.5" bottom="0.5" header="0.5" footer="0.25"/>
  <pageSetup fitToHeight="1" fitToWidth="1" horizontalDpi="600" verticalDpi="600" orientation="landscape" scale="46" copies="2"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workbookViewId="0" topLeftCell="A25">
      <selection activeCell="C49" sqref="C49"/>
    </sheetView>
  </sheetViews>
  <sheetFormatPr defaultColWidth="9.140625" defaultRowHeight="12.75"/>
  <cols>
    <col min="1" max="1" width="21.8515625" style="337" customWidth="1"/>
    <col min="2" max="2" width="15.7109375" style="337" customWidth="1"/>
    <col min="3" max="3" width="16.7109375" style="337" customWidth="1"/>
    <col min="4" max="4" width="12.8515625" style="337" customWidth="1"/>
    <col min="5" max="5" width="11.140625" style="337" customWidth="1"/>
    <col min="6" max="6" width="12.7109375" style="337" bestFit="1" customWidth="1"/>
    <col min="7" max="7" width="11.140625" style="337" customWidth="1"/>
    <col min="8" max="8" width="12.7109375" style="337" bestFit="1" customWidth="1"/>
    <col min="9" max="9" width="11.28125" style="337" customWidth="1"/>
    <col min="10" max="10" width="13.57421875" style="337" customWidth="1"/>
    <col min="11" max="11" width="13.00390625" style="337" customWidth="1"/>
    <col min="12" max="12" width="12.57421875" style="337" customWidth="1"/>
    <col min="13" max="13" width="13.140625" style="337" customWidth="1"/>
    <col min="14" max="14" width="13.8515625" style="337" bestFit="1" customWidth="1"/>
    <col min="15" max="15" width="13.28125" style="337" customWidth="1"/>
    <col min="16" max="16" width="13.421875" style="337" customWidth="1"/>
    <col min="17" max="17" width="9.140625" style="337" customWidth="1"/>
    <col min="18" max="20" width="9.7109375" style="337" bestFit="1" customWidth="1"/>
    <col min="21" max="29" width="9.140625" style="337" customWidth="1"/>
    <col min="30" max="32" width="9.7109375" style="337" bestFit="1" customWidth="1"/>
    <col min="33" max="16384" width="9.140625" style="337" customWidth="1"/>
  </cols>
  <sheetData>
    <row r="1" spans="1:16" ht="12.75">
      <c r="A1" s="336" t="s">
        <v>156</v>
      </c>
      <c r="B1" s="336"/>
      <c r="F1" s="375"/>
      <c r="G1" s="375"/>
      <c r="H1" s="375"/>
      <c r="I1" s="375"/>
      <c r="J1" s="375"/>
      <c r="K1" s="375"/>
      <c r="L1" s="375"/>
      <c r="M1" s="375"/>
      <c r="N1" s="375"/>
      <c r="O1" s="375"/>
      <c r="P1" s="375"/>
    </row>
    <row r="2" spans="1:16" ht="12.75">
      <c r="A2" s="336" t="s">
        <v>183</v>
      </c>
      <c r="B2" s="336"/>
      <c r="C2" s="375">
        <v>43221</v>
      </c>
      <c r="F2" s="375"/>
      <c r="G2" s="375"/>
      <c r="H2" s="375"/>
      <c r="I2" s="375"/>
      <c r="J2" s="375"/>
      <c r="K2" s="375"/>
      <c r="L2" s="375"/>
      <c r="M2" s="375"/>
      <c r="N2" s="375"/>
      <c r="O2" s="375"/>
      <c r="P2" s="375"/>
    </row>
    <row r="3" spans="1:16" ht="12.75">
      <c r="A3" s="336" t="s">
        <v>188</v>
      </c>
      <c r="B3" s="336"/>
      <c r="C3" s="384">
        <v>0</v>
      </c>
      <c r="F3" s="375"/>
      <c r="P3" s="375"/>
    </row>
    <row r="4" spans="1:6" ht="12.75">
      <c r="A4" s="336" t="s">
        <v>192</v>
      </c>
      <c r="B4" s="336"/>
      <c r="C4" s="384">
        <v>86250</v>
      </c>
      <c r="F4" s="375"/>
    </row>
    <row r="5" spans="1:32" ht="12.75">
      <c r="A5" s="336" t="s">
        <v>186</v>
      </c>
      <c r="B5" s="336"/>
      <c r="C5" s="376">
        <v>0.03</v>
      </c>
      <c r="F5" s="375"/>
      <c r="M5" s="375"/>
      <c r="O5" s="375"/>
      <c r="P5" s="375"/>
      <c r="Q5" s="375"/>
      <c r="R5" s="375"/>
      <c r="S5" s="375"/>
      <c r="T5" s="375"/>
      <c r="U5" s="375"/>
      <c r="V5" s="375"/>
      <c r="W5" s="375"/>
      <c r="X5" s="375"/>
      <c r="Y5" s="375"/>
      <c r="Z5" s="375"/>
      <c r="AA5" s="375"/>
      <c r="AB5" s="375"/>
      <c r="AC5" s="375"/>
      <c r="AD5" s="375"/>
      <c r="AE5" s="375"/>
      <c r="AF5" s="375"/>
    </row>
    <row r="6" spans="1:3" ht="12.75">
      <c r="A6" s="336" t="s">
        <v>197</v>
      </c>
      <c r="B6" s="336"/>
      <c r="C6" s="385">
        <v>0.19</v>
      </c>
    </row>
    <row r="7" spans="1:4" ht="12.75">
      <c r="A7" s="336" t="s">
        <v>198</v>
      </c>
      <c r="B7" s="336"/>
      <c r="C7" s="377">
        <v>85145</v>
      </c>
      <c r="D7" s="398"/>
    </row>
    <row r="9" spans="1:2" ht="15" thickBot="1">
      <c r="A9" s="336" t="s">
        <v>163</v>
      </c>
      <c r="B9" s="336"/>
    </row>
    <row r="10" spans="1:14" ht="15" thickBot="1">
      <c r="A10" s="338" t="s">
        <v>164</v>
      </c>
      <c r="B10" s="386"/>
      <c r="C10" s="394" t="s">
        <v>165</v>
      </c>
      <c r="D10" s="395">
        <v>2018</v>
      </c>
      <c r="E10" s="340">
        <v>2019</v>
      </c>
      <c r="F10" s="340">
        <v>2020</v>
      </c>
      <c r="G10" s="339">
        <v>2021</v>
      </c>
      <c r="H10" s="339">
        <v>2022</v>
      </c>
      <c r="I10" s="340">
        <v>2023</v>
      </c>
      <c r="J10" s="340">
        <v>2024</v>
      </c>
      <c r="K10" s="339">
        <v>2025</v>
      </c>
      <c r="L10" s="380">
        <v>2026</v>
      </c>
      <c r="M10" s="396">
        <v>2027</v>
      </c>
      <c r="N10" s="393">
        <v>2028</v>
      </c>
    </row>
    <row r="11" spans="1:14" ht="12.75">
      <c r="A11" s="342" t="s">
        <v>184</v>
      </c>
      <c r="B11" s="390">
        <v>43221</v>
      </c>
      <c r="C11" s="343">
        <v>0</v>
      </c>
      <c r="D11" s="344">
        <v>0</v>
      </c>
      <c r="E11" s="344"/>
      <c r="F11" s="344"/>
      <c r="G11" s="344"/>
      <c r="H11" s="344"/>
      <c r="I11" s="344"/>
      <c r="J11" s="344"/>
      <c r="K11" s="344"/>
      <c r="L11" s="344"/>
      <c r="M11" s="344"/>
      <c r="N11" s="345"/>
    </row>
    <row r="12" spans="1:14" ht="12.75">
      <c r="A12" s="342" t="s">
        <v>185</v>
      </c>
      <c r="B12" s="390">
        <v>43282</v>
      </c>
      <c r="C12" s="343">
        <v>86250</v>
      </c>
      <c r="D12" s="344">
        <f>C12*6</f>
        <v>517500</v>
      </c>
      <c r="E12" s="344">
        <f>+C12*4</f>
        <v>345000</v>
      </c>
      <c r="F12" s="344"/>
      <c r="G12" s="344"/>
      <c r="H12" s="344"/>
      <c r="I12" s="344"/>
      <c r="J12" s="344"/>
      <c r="K12" s="344"/>
      <c r="L12" s="344"/>
      <c r="M12" s="344"/>
      <c r="N12" s="345"/>
    </row>
    <row r="13" spans="1:14" ht="12.75">
      <c r="A13" s="342" t="s">
        <v>166</v>
      </c>
      <c r="B13" s="390">
        <v>43586</v>
      </c>
      <c r="C13" s="343">
        <f>+C12*1.03</f>
        <v>88837.5</v>
      </c>
      <c r="D13" s="344"/>
      <c r="E13" s="378">
        <f>+C13*8</f>
        <v>710700</v>
      </c>
      <c r="F13" s="344">
        <f>+C13*4</f>
        <v>355350</v>
      </c>
      <c r="G13" s="344"/>
      <c r="H13" s="344"/>
      <c r="I13" s="344"/>
      <c r="J13" s="344"/>
      <c r="K13" s="344"/>
      <c r="L13" s="344"/>
      <c r="M13" s="344"/>
      <c r="N13" s="345"/>
    </row>
    <row r="14" spans="1:14" ht="12.75">
      <c r="A14" s="342" t="s">
        <v>167</v>
      </c>
      <c r="B14" s="390">
        <v>43952</v>
      </c>
      <c r="C14" s="343">
        <f aca="true" t="shared" si="0" ref="C14:C22">+C13*1.03</f>
        <v>91502.625</v>
      </c>
      <c r="D14" s="344"/>
      <c r="E14" s="344"/>
      <c r="F14" s="344">
        <f>+C14*8</f>
        <v>732021</v>
      </c>
      <c r="G14" s="344">
        <f>+C14*4</f>
        <v>366010.5</v>
      </c>
      <c r="H14" s="344"/>
      <c r="I14" s="344"/>
      <c r="J14" s="344"/>
      <c r="K14" s="344"/>
      <c r="L14" s="344"/>
      <c r="M14" s="344"/>
      <c r="N14" s="345"/>
    </row>
    <row r="15" spans="1:14" ht="12.75">
      <c r="A15" s="342" t="s">
        <v>168</v>
      </c>
      <c r="B15" s="390">
        <v>44317</v>
      </c>
      <c r="C15" s="343">
        <f t="shared" si="0"/>
        <v>94247.70375</v>
      </c>
      <c r="D15" s="344"/>
      <c r="E15" s="344"/>
      <c r="F15" s="344"/>
      <c r="G15" s="344">
        <f>+C15*8</f>
        <v>753981.63</v>
      </c>
      <c r="H15" s="344">
        <f>+C15*4</f>
        <v>376990.815</v>
      </c>
      <c r="I15" s="344"/>
      <c r="J15" s="344"/>
      <c r="K15" s="344"/>
      <c r="L15" s="344"/>
      <c r="M15" s="344"/>
      <c r="N15" s="345"/>
    </row>
    <row r="16" spans="1:14" ht="12.75">
      <c r="A16" s="342" t="s">
        <v>169</v>
      </c>
      <c r="B16" s="390">
        <v>44682</v>
      </c>
      <c r="C16" s="343">
        <f t="shared" si="0"/>
        <v>97075.13486250001</v>
      </c>
      <c r="D16" s="344"/>
      <c r="E16" s="344"/>
      <c r="F16" s="344"/>
      <c r="G16" s="344"/>
      <c r="H16" s="344">
        <f>+C16*8</f>
        <v>776601.0789000001</v>
      </c>
      <c r="I16" s="344">
        <f>+C16*4</f>
        <v>388300.53945000004</v>
      </c>
      <c r="J16" s="344"/>
      <c r="K16" s="344"/>
      <c r="L16" s="344"/>
      <c r="M16" s="344"/>
      <c r="N16" s="345"/>
    </row>
    <row r="17" spans="1:14" ht="12.75">
      <c r="A17" s="342" t="s">
        <v>170</v>
      </c>
      <c r="B17" s="390">
        <v>45047</v>
      </c>
      <c r="C17" s="343">
        <f t="shared" si="0"/>
        <v>99987.38890837501</v>
      </c>
      <c r="D17" s="344"/>
      <c r="E17" s="344"/>
      <c r="F17" s="344"/>
      <c r="G17" s="344"/>
      <c r="H17" s="344"/>
      <c r="I17" s="344">
        <f>+C17*8</f>
        <v>799899.1112670001</v>
      </c>
      <c r="J17" s="344">
        <f>+C17*4</f>
        <v>399949.55563350004</v>
      </c>
      <c r="K17" s="344"/>
      <c r="L17" s="344"/>
      <c r="M17" s="344"/>
      <c r="N17" s="345"/>
    </row>
    <row r="18" spans="1:14" ht="12.75">
      <c r="A18" s="342" t="s">
        <v>171</v>
      </c>
      <c r="B18" s="390">
        <v>45413</v>
      </c>
      <c r="C18" s="343">
        <f t="shared" si="0"/>
        <v>102987.01057562626</v>
      </c>
      <c r="D18" s="344"/>
      <c r="E18" s="344"/>
      <c r="F18" s="344"/>
      <c r="G18" s="344"/>
      <c r="H18" s="344"/>
      <c r="I18" s="344"/>
      <c r="J18" s="344">
        <f>+C18*8</f>
        <v>823896.0846050101</v>
      </c>
      <c r="K18" s="344">
        <f>+C18*4</f>
        <v>411948.04230250505</v>
      </c>
      <c r="L18" s="344"/>
      <c r="M18" s="344"/>
      <c r="N18" s="345"/>
    </row>
    <row r="19" spans="1:14" ht="12.75">
      <c r="A19" s="342" t="s">
        <v>172</v>
      </c>
      <c r="B19" s="390">
        <v>45778</v>
      </c>
      <c r="C19" s="343">
        <f t="shared" si="0"/>
        <v>106076.62089289505</v>
      </c>
      <c r="D19" s="344"/>
      <c r="E19" s="344"/>
      <c r="F19" s="344"/>
      <c r="G19" s="344"/>
      <c r="H19" s="344"/>
      <c r="I19" s="344"/>
      <c r="J19" s="344"/>
      <c r="K19" s="344">
        <f>+C19*8</f>
        <v>848612.9671431604</v>
      </c>
      <c r="L19" s="344">
        <f>+C19*4</f>
        <v>424306.4835715802</v>
      </c>
      <c r="M19" s="344"/>
      <c r="N19" s="345"/>
    </row>
    <row r="20" spans="1:14" ht="12.75">
      <c r="A20" s="342" t="s">
        <v>173</v>
      </c>
      <c r="B20" s="390">
        <v>46143</v>
      </c>
      <c r="C20" s="343">
        <f t="shared" si="0"/>
        <v>109258.9195196819</v>
      </c>
      <c r="D20" s="344"/>
      <c r="E20" s="344"/>
      <c r="F20" s="344"/>
      <c r="G20" s="344"/>
      <c r="H20" s="344"/>
      <c r="I20" s="344"/>
      <c r="J20" s="344"/>
      <c r="K20" s="344"/>
      <c r="L20" s="344">
        <f>+C20*8</f>
        <v>874071.3561574552</v>
      </c>
      <c r="M20" s="344">
        <f>+C20*4</f>
        <v>437035.6780787276</v>
      </c>
      <c r="N20" s="345"/>
    </row>
    <row r="21" spans="1:14" ht="12.75">
      <c r="A21" s="342" t="s">
        <v>174</v>
      </c>
      <c r="B21" s="390">
        <v>46508</v>
      </c>
      <c r="C21" s="343">
        <f t="shared" si="0"/>
        <v>112536.68710527237</v>
      </c>
      <c r="D21" s="344"/>
      <c r="E21" s="344"/>
      <c r="F21" s="344"/>
      <c r="G21" s="344"/>
      <c r="H21" s="344"/>
      <c r="I21" s="344"/>
      <c r="J21" s="344"/>
      <c r="K21" s="344"/>
      <c r="L21" s="344"/>
      <c r="M21" s="344">
        <f>+C21*8</f>
        <v>900293.496842179</v>
      </c>
      <c r="N21" s="345">
        <f>+C21*4</f>
        <v>450146.7484210895</v>
      </c>
    </row>
    <row r="22" spans="1:15" ht="15" thickBot="1">
      <c r="A22" s="392" t="s">
        <v>190</v>
      </c>
      <c r="B22" s="391">
        <v>46874</v>
      </c>
      <c r="C22" s="343">
        <f t="shared" si="0"/>
        <v>115912.78771843054</v>
      </c>
      <c r="D22" s="346"/>
      <c r="E22" s="346"/>
      <c r="F22" s="346"/>
      <c r="G22" s="346"/>
      <c r="H22" s="346"/>
      <c r="I22" s="346"/>
      <c r="J22" s="346"/>
      <c r="K22" s="346"/>
      <c r="L22" s="346"/>
      <c r="M22" s="346"/>
      <c r="N22" s="347">
        <f>+C22*2</f>
        <v>231825.57543686108</v>
      </c>
      <c r="O22" s="397" t="s">
        <v>191</v>
      </c>
    </row>
    <row r="23" spans="1:14" ht="15" thickBot="1">
      <c r="A23" s="348" t="s">
        <v>175</v>
      </c>
      <c r="B23" s="388"/>
      <c r="C23" s="349"/>
      <c r="D23" s="350">
        <f>SUM(D11:D22)</f>
        <v>517500</v>
      </c>
      <c r="E23" s="350">
        <f aca="true" t="shared" si="1" ref="E23:N23">SUM(E11:E22)</f>
        <v>1055700</v>
      </c>
      <c r="F23" s="350">
        <f t="shared" si="1"/>
        <v>1087371</v>
      </c>
      <c r="G23" s="350">
        <f t="shared" si="1"/>
        <v>1119992.13</v>
      </c>
      <c r="H23" s="350">
        <f t="shared" si="1"/>
        <v>1153591.8939</v>
      </c>
      <c r="I23" s="350">
        <f t="shared" si="1"/>
        <v>1188199.650717</v>
      </c>
      <c r="J23" s="350">
        <f t="shared" si="1"/>
        <v>1223845.6402385102</v>
      </c>
      <c r="K23" s="350">
        <f t="shared" si="1"/>
        <v>1260561.0094456654</v>
      </c>
      <c r="L23" s="350">
        <f t="shared" si="1"/>
        <v>1298377.8397290355</v>
      </c>
      <c r="M23" s="350">
        <f t="shared" si="1"/>
        <v>1337329.1749209065</v>
      </c>
      <c r="N23" s="350">
        <f t="shared" si="1"/>
        <v>681972.3238579505</v>
      </c>
    </row>
    <row r="24" spans="1:2" ht="12.75">
      <c r="A24" s="379" t="s">
        <v>187</v>
      </c>
      <c r="B24" s="379"/>
    </row>
    <row r="25" spans="1:13" ht="12.75">
      <c r="A25" s="351"/>
      <c r="B25" s="351"/>
      <c r="C25" s="352"/>
      <c r="D25" s="353"/>
      <c r="E25" s="353"/>
      <c r="F25" s="353"/>
      <c r="G25" s="353"/>
      <c r="H25" s="353"/>
      <c r="I25" s="353"/>
      <c r="J25" s="353"/>
      <c r="K25" s="353"/>
      <c r="L25" s="353"/>
      <c r="M25" s="353"/>
    </row>
    <row r="26" spans="1:2" ht="15" thickBot="1">
      <c r="A26" s="354" t="s">
        <v>176</v>
      </c>
      <c r="B26" s="354"/>
    </row>
    <row r="27" spans="1:14" ht="15" thickBot="1">
      <c r="A27" s="338" t="s">
        <v>177</v>
      </c>
      <c r="B27" s="386"/>
      <c r="C27" s="399" t="s">
        <v>178</v>
      </c>
      <c r="D27" s="339">
        <v>2018</v>
      </c>
      <c r="E27" s="340">
        <v>2019</v>
      </c>
      <c r="F27" s="340">
        <v>2020</v>
      </c>
      <c r="G27" s="339">
        <v>2021</v>
      </c>
      <c r="H27" s="339">
        <v>2022</v>
      </c>
      <c r="I27" s="340">
        <v>2023</v>
      </c>
      <c r="J27" s="340">
        <v>2024</v>
      </c>
      <c r="K27" s="339">
        <v>2025</v>
      </c>
      <c r="L27" s="380">
        <v>2026</v>
      </c>
      <c r="M27" s="381">
        <v>2027</v>
      </c>
      <c r="N27" s="341">
        <v>2028</v>
      </c>
    </row>
    <row r="28" spans="1:14" ht="12.75">
      <c r="A28" s="342">
        <v>2018</v>
      </c>
      <c r="B28" s="387"/>
      <c r="C28" s="355">
        <f>+C6*C7</f>
        <v>16177.550000000001</v>
      </c>
      <c r="D28" s="344">
        <f>+C28*8</f>
        <v>129420.40000000001</v>
      </c>
      <c r="E28" s="344"/>
      <c r="F28" s="344"/>
      <c r="G28" s="344"/>
      <c r="H28" s="344"/>
      <c r="I28" s="344"/>
      <c r="J28" s="344"/>
      <c r="K28" s="344"/>
      <c r="L28" s="344"/>
      <c r="M28" s="344"/>
      <c r="N28" s="345"/>
    </row>
    <row r="29" spans="1:14" ht="12.75">
      <c r="A29" s="342">
        <v>2019</v>
      </c>
      <c r="B29" s="387"/>
      <c r="C29" s="355">
        <f>+C28*1.03</f>
        <v>16662.876500000002</v>
      </c>
      <c r="D29" s="344"/>
      <c r="E29" s="344">
        <f>+$C29*12</f>
        <v>199954.51800000004</v>
      </c>
      <c r="F29" s="344"/>
      <c r="G29" s="344"/>
      <c r="H29" s="344"/>
      <c r="I29" s="344"/>
      <c r="J29" s="344"/>
      <c r="K29" s="344"/>
      <c r="L29" s="344"/>
      <c r="M29" s="344"/>
      <c r="N29" s="345"/>
    </row>
    <row r="30" spans="1:14" ht="12.75">
      <c r="A30" s="342">
        <v>2020</v>
      </c>
      <c r="B30" s="387"/>
      <c r="C30" s="355">
        <f aca="true" t="shared" si="2" ref="C30:C38">+C29*1.03</f>
        <v>17162.762795000002</v>
      </c>
      <c r="D30" s="344"/>
      <c r="E30" s="344"/>
      <c r="F30" s="344">
        <f>+$C30*12</f>
        <v>205953.15354000003</v>
      </c>
      <c r="G30" s="344"/>
      <c r="H30" s="344"/>
      <c r="I30" s="344"/>
      <c r="J30" s="344"/>
      <c r="K30" s="344"/>
      <c r="L30" s="344"/>
      <c r="M30" s="344"/>
      <c r="N30" s="345"/>
    </row>
    <row r="31" spans="1:14" ht="12.75">
      <c r="A31" s="342">
        <v>2021</v>
      </c>
      <c r="B31" s="387"/>
      <c r="C31" s="355">
        <f t="shared" si="2"/>
        <v>17677.645678850004</v>
      </c>
      <c r="D31" s="344"/>
      <c r="E31" s="344"/>
      <c r="F31" s="344"/>
      <c r="G31" s="344">
        <f>+$C31*12</f>
        <v>212131.74814620003</v>
      </c>
      <c r="H31" s="344"/>
      <c r="I31" s="344"/>
      <c r="J31" s="344"/>
      <c r="K31" s="344"/>
      <c r="L31" s="344"/>
      <c r="M31" s="344"/>
      <c r="N31" s="345"/>
    </row>
    <row r="32" spans="1:14" ht="12.75">
      <c r="A32" s="342">
        <v>2022</v>
      </c>
      <c r="B32" s="387"/>
      <c r="C32" s="355">
        <f t="shared" si="2"/>
        <v>18207.975049215504</v>
      </c>
      <c r="D32" s="344"/>
      <c r="E32" s="344"/>
      <c r="F32" s="344"/>
      <c r="G32" s="344"/>
      <c r="H32" s="344">
        <f>+$C32*12</f>
        <v>218495.70059058606</v>
      </c>
      <c r="I32" s="344"/>
      <c r="J32" s="344"/>
      <c r="K32" s="344"/>
      <c r="L32" s="344"/>
      <c r="M32" s="344"/>
      <c r="N32" s="345"/>
    </row>
    <row r="33" spans="1:14" ht="12.75">
      <c r="A33" s="342">
        <v>2023</v>
      </c>
      <c r="B33" s="387"/>
      <c r="C33" s="355">
        <f t="shared" si="2"/>
        <v>18754.21430069197</v>
      </c>
      <c r="D33" s="344"/>
      <c r="E33" s="344"/>
      <c r="F33" s="344"/>
      <c r="G33" s="344"/>
      <c r="H33" s="344"/>
      <c r="I33" s="344">
        <f>+$C33*12</f>
        <v>225050.57160830364</v>
      </c>
      <c r="J33" s="344"/>
      <c r="K33" s="344"/>
      <c r="L33" s="344"/>
      <c r="M33" s="344"/>
      <c r="N33" s="345"/>
    </row>
    <row r="34" spans="1:14" ht="12.75">
      <c r="A34" s="342">
        <v>2024</v>
      </c>
      <c r="B34" s="387"/>
      <c r="C34" s="355">
        <f t="shared" si="2"/>
        <v>19316.840729712727</v>
      </c>
      <c r="D34" s="344"/>
      <c r="E34" s="344"/>
      <c r="F34" s="344"/>
      <c r="G34" s="344"/>
      <c r="H34" s="344"/>
      <c r="I34" s="344"/>
      <c r="J34" s="344">
        <f>+$C34*12</f>
        <v>231802.08875655272</v>
      </c>
      <c r="K34" s="344"/>
      <c r="L34" s="344"/>
      <c r="M34" s="344"/>
      <c r="N34" s="345"/>
    </row>
    <row r="35" spans="1:14" ht="12.75">
      <c r="A35" s="342">
        <v>2025</v>
      </c>
      <c r="B35" s="387"/>
      <c r="C35" s="355">
        <f t="shared" si="2"/>
        <v>19896.345951604108</v>
      </c>
      <c r="D35" s="344"/>
      <c r="E35" s="344"/>
      <c r="F35" s="344"/>
      <c r="G35" s="344"/>
      <c r="H35" s="344"/>
      <c r="I35" s="344"/>
      <c r="J35" s="344"/>
      <c r="K35" s="344">
        <f>+$C35*12</f>
        <v>238756.1514192493</v>
      </c>
      <c r="L35" s="344"/>
      <c r="M35" s="344"/>
      <c r="N35" s="345"/>
    </row>
    <row r="36" spans="1:14" ht="12.75">
      <c r="A36" s="342">
        <v>2026</v>
      </c>
      <c r="B36" s="387"/>
      <c r="C36" s="355">
        <f t="shared" si="2"/>
        <v>20493.23633015223</v>
      </c>
      <c r="D36" s="344"/>
      <c r="E36" s="344"/>
      <c r="F36" s="344"/>
      <c r="G36" s="344"/>
      <c r="H36" s="344"/>
      <c r="I36" s="344"/>
      <c r="J36" s="344"/>
      <c r="K36" s="344"/>
      <c r="L36" s="344">
        <f>+$C36*12</f>
        <v>245918.8359618268</v>
      </c>
      <c r="M36" s="344"/>
      <c r="N36" s="345"/>
    </row>
    <row r="37" spans="1:14" ht="12.75">
      <c r="A37" s="342">
        <v>2027</v>
      </c>
      <c r="B37" s="387"/>
      <c r="C37" s="355">
        <f t="shared" si="2"/>
        <v>21108.0334200568</v>
      </c>
      <c r="D37" s="344"/>
      <c r="E37" s="344"/>
      <c r="F37" s="344"/>
      <c r="G37" s="344"/>
      <c r="H37" s="344"/>
      <c r="I37" s="344"/>
      <c r="J37" s="344"/>
      <c r="K37" s="344"/>
      <c r="L37" s="344"/>
      <c r="M37" s="344">
        <f>+C37*12</f>
        <v>253296.40104068158</v>
      </c>
      <c r="N37" s="345"/>
    </row>
    <row r="38" spans="1:14" ht="15" thickBot="1">
      <c r="A38" s="342">
        <v>2028</v>
      </c>
      <c r="B38" s="387"/>
      <c r="C38" s="355">
        <f t="shared" si="2"/>
        <v>21741.274422658506</v>
      </c>
      <c r="D38" s="346"/>
      <c r="E38" s="346"/>
      <c r="F38" s="346"/>
      <c r="G38" s="346"/>
      <c r="H38" s="346"/>
      <c r="I38" s="346"/>
      <c r="J38" s="346"/>
      <c r="K38" s="346"/>
      <c r="L38" s="346"/>
      <c r="M38" s="346"/>
      <c r="N38" s="347">
        <f>+C38*6</f>
        <v>130447.64653595103</v>
      </c>
    </row>
    <row r="39" spans="1:13" ht="12.75">
      <c r="A39" s="383" t="s">
        <v>189</v>
      </c>
      <c r="B39" s="383"/>
      <c r="C39" s="356"/>
      <c r="D39" s="356"/>
      <c r="E39" s="356"/>
      <c r="F39" s="356"/>
      <c r="G39" s="356"/>
      <c r="H39" s="356"/>
      <c r="I39" s="356"/>
      <c r="J39" s="356"/>
      <c r="K39" s="356"/>
      <c r="L39" s="356"/>
      <c r="M39" s="356"/>
    </row>
    <row r="40" spans="1:13" ht="15" thickBot="1">
      <c r="A40" s="356"/>
      <c r="B40" s="356"/>
      <c r="C40" s="356"/>
      <c r="D40" s="356"/>
      <c r="E40" s="356"/>
      <c r="F40" s="356"/>
      <c r="G40" s="356"/>
      <c r="H40" s="356"/>
      <c r="I40" s="356"/>
      <c r="J40" s="356"/>
      <c r="K40" s="356"/>
      <c r="L40" s="356"/>
      <c r="M40" s="356"/>
    </row>
    <row r="41" spans="1:14" ht="12.75">
      <c r="A41" s="357"/>
      <c r="B41" s="358"/>
      <c r="C41" s="358"/>
      <c r="D41" s="359">
        <v>2018</v>
      </c>
      <c r="E41" s="360">
        <v>2019</v>
      </c>
      <c r="F41" s="360">
        <v>2020</v>
      </c>
      <c r="G41" s="359">
        <v>2021</v>
      </c>
      <c r="H41" s="359">
        <v>2022</v>
      </c>
      <c r="I41" s="360">
        <v>2023</v>
      </c>
      <c r="J41" s="360">
        <v>2024</v>
      </c>
      <c r="K41" s="359">
        <v>2025</v>
      </c>
      <c r="L41" s="359">
        <v>2026</v>
      </c>
      <c r="M41" s="361">
        <v>2027</v>
      </c>
      <c r="N41" s="361">
        <v>2028</v>
      </c>
    </row>
    <row r="42" spans="1:14" ht="24" customHeight="1" thickBot="1">
      <c r="A42" s="362" t="s">
        <v>179</v>
      </c>
      <c r="B42" s="389"/>
      <c r="C42" s="363"/>
      <c r="D42" s="364">
        <f>+D23+D28</f>
        <v>646920.4</v>
      </c>
      <c r="E42" s="364">
        <f>+E23+E29</f>
        <v>1255654.5180000002</v>
      </c>
      <c r="F42" s="364">
        <f>+F23+F30</f>
        <v>1293324.15354</v>
      </c>
      <c r="G42" s="364">
        <f>+G23+G31</f>
        <v>1332123.8781462</v>
      </c>
      <c r="H42" s="364">
        <f>+H23+H32</f>
        <v>1372087.594490586</v>
      </c>
      <c r="I42" s="364">
        <f>+I23+I33</f>
        <v>1413250.2223253036</v>
      </c>
      <c r="J42" s="364">
        <f>+J23+J34</f>
        <v>1455647.7289950629</v>
      </c>
      <c r="K42" s="364">
        <f>+K23+K35</f>
        <v>1499317.1608649148</v>
      </c>
      <c r="L42" s="364">
        <f>+L23+L36</f>
        <v>1544296.6756908624</v>
      </c>
      <c r="M42" s="365">
        <f>+M23+M37</f>
        <v>1590625.5759615882</v>
      </c>
      <c r="N42" s="365">
        <f>+N23+N38</f>
        <v>812419.9703939016</v>
      </c>
    </row>
    <row r="43" spans="1:14" ht="18.6" thickBot="1" thickTop="1">
      <c r="A43" s="366" t="s">
        <v>180</v>
      </c>
      <c r="B43" s="367"/>
      <c r="C43" s="367"/>
      <c r="D43" s="368">
        <f>+D42</f>
        <v>646920.4</v>
      </c>
      <c r="E43" s="369"/>
      <c r="F43" s="369">
        <f>SUM(E42:F42)</f>
        <v>2548978.6715400005</v>
      </c>
      <c r="G43" s="368"/>
      <c r="H43" s="368">
        <f>SUM(G42:H42)</f>
        <v>2704211.4726367863</v>
      </c>
      <c r="I43" s="369"/>
      <c r="J43" s="369">
        <f>SUM(I42:J42)</f>
        <v>2868897.9513203665</v>
      </c>
      <c r="K43" s="368"/>
      <c r="L43" s="368">
        <f>SUM(K42:L42)</f>
        <v>3043613.836555777</v>
      </c>
      <c r="M43" s="370"/>
      <c r="N43" s="370">
        <f>SUM(M42:N42)</f>
        <v>2403045.5463554896</v>
      </c>
    </row>
    <row r="44" spans="1:13" ht="15" thickBot="1">
      <c r="A44" s="371"/>
      <c r="B44" s="371"/>
      <c r="C44" s="371"/>
      <c r="D44" s="371"/>
      <c r="E44" s="371"/>
      <c r="F44" s="371"/>
      <c r="G44" s="371"/>
      <c r="H44" s="356"/>
      <c r="I44" s="356"/>
      <c r="J44" s="356"/>
      <c r="K44" s="356"/>
      <c r="L44" s="356"/>
      <c r="M44" s="356"/>
    </row>
    <row r="45" spans="1:14" ht="15" thickBot="1">
      <c r="A45" s="356" t="s">
        <v>181</v>
      </c>
      <c r="B45" s="356"/>
      <c r="C45" s="356"/>
      <c r="D45" s="356"/>
      <c r="E45" s="356"/>
      <c r="F45" s="356"/>
      <c r="G45" s="356"/>
      <c r="H45" s="356"/>
      <c r="I45" s="356"/>
      <c r="J45" s="356"/>
      <c r="L45" s="372" t="s">
        <v>182</v>
      </c>
      <c r="M45" s="373"/>
      <c r="N45" s="374">
        <f>SUM(D42:N42)</f>
        <v>14215667.87840842</v>
      </c>
    </row>
    <row r="46" ht="15" thickBot="1">
      <c r="N46" s="382"/>
    </row>
    <row r="47" spans="1:15" ht="12.75">
      <c r="A47" s="336" t="s">
        <v>205</v>
      </c>
      <c r="B47" s="403" t="s">
        <v>198</v>
      </c>
      <c r="D47" s="405">
        <v>2018</v>
      </c>
      <c r="E47" s="406">
        <v>2019</v>
      </c>
      <c r="F47" s="406">
        <v>2020</v>
      </c>
      <c r="G47" s="405">
        <v>2021</v>
      </c>
      <c r="H47" s="405">
        <v>2022</v>
      </c>
      <c r="I47" s="406">
        <v>2023</v>
      </c>
      <c r="J47" s="406">
        <v>2024</v>
      </c>
      <c r="K47" s="405">
        <v>2025</v>
      </c>
      <c r="L47" s="405">
        <v>2026</v>
      </c>
      <c r="M47" s="407">
        <v>2027</v>
      </c>
      <c r="N47" s="410">
        <v>2028</v>
      </c>
      <c r="O47" s="411" t="s">
        <v>207</v>
      </c>
    </row>
    <row r="48" spans="1:15" ht="12.75">
      <c r="A48" s="402" t="s">
        <v>201</v>
      </c>
      <c r="B48" s="377">
        <v>45000</v>
      </c>
      <c r="C48" s="408">
        <f>+B48/B51</f>
        <v>0.5285101885019672</v>
      </c>
      <c r="D48" s="382">
        <f>+$C$48*D42</f>
        <v>341904.02254976804</v>
      </c>
      <c r="E48" s="382">
        <f>+$C$48*E42</f>
        <v>663626.2060015268</v>
      </c>
      <c r="F48" s="382">
        <f aca="true" t="shared" si="3" ref="F48:N48">+$C$48*F42</f>
        <v>683534.9921815726</v>
      </c>
      <c r="G48" s="382">
        <f t="shared" si="3"/>
        <v>704041.0419470198</v>
      </c>
      <c r="H48" s="382">
        <f t="shared" si="3"/>
        <v>725162.2732054304</v>
      </c>
      <c r="I48" s="382">
        <f t="shared" si="3"/>
        <v>746917.1414015932</v>
      </c>
      <c r="J48" s="382">
        <f t="shared" si="3"/>
        <v>769324.6556436411</v>
      </c>
      <c r="K48" s="382">
        <f t="shared" si="3"/>
        <v>792404.3953129504</v>
      </c>
      <c r="L48" s="382">
        <f t="shared" si="3"/>
        <v>816176.5271723389</v>
      </c>
      <c r="M48" s="382">
        <f t="shared" si="3"/>
        <v>840661.8229875091</v>
      </c>
      <c r="N48" s="382">
        <f t="shared" si="3"/>
        <v>429372.2316956435</v>
      </c>
      <c r="O48" s="382">
        <f>SUM(D48:N48)</f>
        <v>7513125.310098994</v>
      </c>
    </row>
    <row r="49" spans="1:15" ht="12.75">
      <c r="A49" s="402" t="s">
        <v>202</v>
      </c>
      <c r="B49" s="377"/>
      <c r="C49" s="408"/>
      <c r="D49" s="382">
        <f>+$C$49*D42</f>
        <v>0</v>
      </c>
      <c r="E49" s="382">
        <f>+$C$49*E42</f>
        <v>0</v>
      </c>
      <c r="F49" s="382">
        <f aca="true" t="shared" si="4" ref="F49:N49">+$C$49*F42</f>
        <v>0</v>
      </c>
      <c r="G49" s="382">
        <f t="shared" si="4"/>
        <v>0</v>
      </c>
      <c r="H49" s="382">
        <f t="shared" si="4"/>
        <v>0</v>
      </c>
      <c r="I49" s="382">
        <f t="shared" si="4"/>
        <v>0</v>
      </c>
      <c r="J49" s="382">
        <f t="shared" si="4"/>
        <v>0</v>
      </c>
      <c r="K49" s="382">
        <f t="shared" si="4"/>
        <v>0</v>
      </c>
      <c r="L49" s="382">
        <f t="shared" si="4"/>
        <v>0</v>
      </c>
      <c r="M49" s="382">
        <f t="shared" si="4"/>
        <v>0</v>
      </c>
      <c r="N49" s="382">
        <f t="shared" si="4"/>
        <v>0</v>
      </c>
      <c r="O49" s="382">
        <f aca="true" t="shared" si="5" ref="O49:O50">SUM(D49:N49)</f>
        <v>0</v>
      </c>
    </row>
    <row r="50" spans="1:15" ht="12.75">
      <c r="A50" s="402" t="s">
        <v>203</v>
      </c>
      <c r="B50" s="377">
        <v>40145</v>
      </c>
      <c r="C50" s="408">
        <f>+B50/B51</f>
        <v>0.47148981149803276</v>
      </c>
      <c r="D50" s="382">
        <f>+$C$50*D42</f>
        <v>305016.377450232</v>
      </c>
      <c r="E50" s="382">
        <f>+$C$50*E42</f>
        <v>592028.3119984732</v>
      </c>
      <c r="F50" s="382">
        <f aca="true" t="shared" si="6" ref="F50:N50">+$C$50*F42</f>
        <v>609789.1613584274</v>
      </c>
      <c r="G50" s="382">
        <f t="shared" si="6"/>
        <v>628082.8361991802</v>
      </c>
      <c r="H50" s="382">
        <f t="shared" si="6"/>
        <v>646925.3212851556</v>
      </c>
      <c r="I50" s="382">
        <f t="shared" si="6"/>
        <v>666333.0809237103</v>
      </c>
      <c r="J50" s="382">
        <f t="shared" si="6"/>
        <v>686323.0733514216</v>
      </c>
      <c r="K50" s="382">
        <f t="shared" si="6"/>
        <v>706912.7655519643</v>
      </c>
      <c r="L50" s="382">
        <f t="shared" si="6"/>
        <v>728120.1485185233</v>
      </c>
      <c r="M50" s="382">
        <f t="shared" si="6"/>
        <v>749963.752974079</v>
      </c>
      <c r="N50" s="382">
        <f t="shared" si="6"/>
        <v>383047.738698258</v>
      </c>
      <c r="O50" s="382">
        <f t="shared" si="5"/>
        <v>6702542.568309424</v>
      </c>
    </row>
    <row r="51" spans="1:15" ht="12.75">
      <c r="A51" s="402" t="s">
        <v>204</v>
      </c>
      <c r="B51" s="404">
        <f>SUM(B48:B50)</f>
        <v>85145</v>
      </c>
      <c r="O51" s="409">
        <f>SUM(O48:O50)</f>
        <v>14215667.878408417</v>
      </c>
    </row>
    <row r="59" ht="12.75">
      <c r="M59" s="336"/>
    </row>
    <row r="60" ht="12.75">
      <c r="M60" s="336"/>
    </row>
  </sheetData>
  <printOptions/>
  <pageMargins left="0.7" right="0.7" top="0.25" bottom="0.25" header="0.3" footer="0.3"/>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43"/>
  <sheetViews>
    <sheetView showGridLines="0" zoomScale="80" zoomScaleNormal="80" workbookViewId="0" topLeftCell="A1">
      <selection activeCell="G39" sqref="G39"/>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7.4">
      <c r="C1" s="107"/>
    </row>
    <row r="2" spans="3:14" ht="22.8">
      <c r="C2" s="438" t="s">
        <v>126</v>
      </c>
      <c r="D2" s="438"/>
      <c r="E2" s="438"/>
      <c r="F2" s="438"/>
      <c r="G2" s="438"/>
      <c r="H2" s="438"/>
      <c r="I2" s="438"/>
      <c r="J2" s="438"/>
      <c r="K2" s="438"/>
      <c r="L2" s="438"/>
      <c r="M2" s="438"/>
      <c r="N2" s="178"/>
    </row>
    <row r="3" ht="13.8">
      <c r="C3" s="112"/>
    </row>
    <row r="4" spans="3:12" ht="13.8">
      <c r="C4" s="232" t="s">
        <v>67</v>
      </c>
      <c r="I4" s="176"/>
      <c r="J4" s="112" t="s">
        <v>98</v>
      </c>
      <c r="K4" s="112"/>
      <c r="L4" s="112"/>
    </row>
    <row r="5" spans="3:12" ht="13.8">
      <c r="C5" s="232" t="s">
        <v>68</v>
      </c>
      <c r="I5" s="175"/>
      <c r="J5" s="112" t="s">
        <v>97</v>
      </c>
      <c r="K5" s="112"/>
      <c r="L5" s="112"/>
    </row>
    <row r="6" ht="13.8" thickBot="1"/>
    <row r="7" spans="2:15" ht="18"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8" thickBot="1">
      <c r="B9" s="210"/>
      <c r="C9" s="236" t="s">
        <v>63</v>
      </c>
      <c r="D9" s="236" t="s">
        <v>64</v>
      </c>
      <c r="E9" s="236"/>
      <c r="F9" s="236"/>
      <c r="G9" s="236" t="s">
        <v>65</v>
      </c>
      <c r="H9" s="124"/>
      <c r="I9" s="124"/>
      <c r="J9" s="124"/>
      <c r="K9" s="124"/>
      <c r="L9" s="124"/>
      <c r="M9" s="124"/>
      <c r="N9" s="116"/>
      <c r="O9" s="211"/>
    </row>
    <row r="10" spans="2:15" ht="27" customHeight="1" thickBot="1" thickTop="1">
      <c r="B10" s="210"/>
      <c r="C10" s="259" t="s">
        <v>149</v>
      </c>
      <c r="D10" s="235"/>
      <c r="E10" s="235"/>
      <c r="F10" s="235"/>
      <c r="G10" s="138"/>
      <c r="H10" s="139"/>
      <c r="I10" s="139"/>
      <c r="J10" s="139"/>
      <c r="K10" s="139"/>
      <c r="L10" s="139"/>
      <c r="M10" s="140"/>
      <c r="N10" s="116"/>
      <c r="O10" s="211"/>
    </row>
    <row r="11" spans="2:15" ht="15" thickBot="1">
      <c r="B11" s="210"/>
      <c r="C11" s="237" t="s">
        <v>0</v>
      </c>
      <c r="D11" s="450" t="s">
        <v>76</v>
      </c>
      <c r="E11" s="450"/>
      <c r="F11" s="451"/>
      <c r="G11" s="138"/>
      <c r="H11" s="139"/>
      <c r="I11" s="139"/>
      <c r="J11" s="139"/>
      <c r="K11" s="139"/>
      <c r="L11" s="139"/>
      <c r="M11" s="140"/>
      <c r="N11" s="116"/>
      <c r="O11" s="212"/>
    </row>
    <row r="12" spans="2:15" ht="15" thickBot="1">
      <c r="B12" s="210"/>
      <c r="C12" s="238" t="s">
        <v>1</v>
      </c>
      <c r="D12" s="452" t="s">
        <v>75</v>
      </c>
      <c r="E12" s="452"/>
      <c r="F12" s="453"/>
      <c r="G12" s="138"/>
      <c r="H12" s="139"/>
      <c r="I12" s="139"/>
      <c r="J12" s="139"/>
      <c r="K12" s="139"/>
      <c r="L12" s="139"/>
      <c r="M12" s="140"/>
      <c r="N12" s="116"/>
      <c r="O12" s="213"/>
    </row>
    <row r="13" spans="2:15" ht="15" thickBot="1">
      <c r="B13" s="210"/>
      <c r="C13" s="238" t="s">
        <v>10</v>
      </c>
      <c r="D13" s="452" t="s">
        <v>74</v>
      </c>
      <c r="E13" s="452"/>
      <c r="F13" s="453"/>
      <c r="G13" s="138"/>
      <c r="H13" s="139"/>
      <c r="I13" s="139"/>
      <c r="J13" s="139"/>
      <c r="K13" s="139"/>
      <c r="L13" s="139"/>
      <c r="M13" s="140"/>
      <c r="N13" s="116"/>
      <c r="O13" s="214"/>
    </row>
    <row r="14" spans="2:15" ht="15" thickBot="1">
      <c r="B14" s="210"/>
      <c r="C14" s="238" t="s">
        <v>9</v>
      </c>
      <c r="D14" s="454" t="s">
        <v>73</v>
      </c>
      <c r="E14" s="452"/>
      <c r="F14" s="453"/>
      <c r="G14" s="138"/>
      <c r="H14" s="139"/>
      <c r="I14" s="139"/>
      <c r="J14" s="139"/>
      <c r="K14" s="139"/>
      <c r="L14" s="139"/>
      <c r="M14" s="140"/>
      <c r="N14" s="116"/>
      <c r="O14" s="213"/>
    </row>
    <row r="15" spans="2:15" ht="15" thickBot="1">
      <c r="B15" s="210"/>
      <c r="C15" s="239" t="s">
        <v>2</v>
      </c>
      <c r="D15" s="452" t="s">
        <v>72</v>
      </c>
      <c r="E15" s="452"/>
      <c r="F15" s="453"/>
      <c r="G15" s="334"/>
      <c r="H15" s="139"/>
      <c r="I15" s="139"/>
      <c r="J15" s="139"/>
      <c r="K15" s="139"/>
      <c r="L15" s="139"/>
      <c r="M15" s="140"/>
      <c r="N15" s="116"/>
      <c r="O15" s="214"/>
    </row>
    <row r="16" spans="2:15" ht="17.25" customHeight="1" thickBot="1">
      <c r="B16" s="210"/>
      <c r="C16" s="239" t="s">
        <v>8</v>
      </c>
      <c r="D16" s="452" t="s">
        <v>103</v>
      </c>
      <c r="E16" s="452"/>
      <c r="F16" s="240"/>
      <c r="G16" s="187"/>
      <c r="H16" s="117"/>
      <c r="I16" s="117"/>
      <c r="J16" s="118"/>
      <c r="K16" s="118"/>
      <c r="L16" s="118"/>
      <c r="M16" s="118"/>
      <c r="N16" s="118"/>
      <c r="O16" s="214"/>
    </row>
    <row r="17" spans="2:15" ht="15" customHeight="1" thickBot="1">
      <c r="B17" s="210"/>
      <c r="C17" s="241" t="s">
        <v>16</v>
      </c>
      <c r="D17" s="452" t="s">
        <v>69</v>
      </c>
      <c r="E17" s="452"/>
      <c r="F17" s="453"/>
      <c r="G17" s="141"/>
      <c r="H17" s="117"/>
      <c r="I17" s="117"/>
      <c r="J17" s="118"/>
      <c r="K17" s="118"/>
      <c r="L17" s="118"/>
      <c r="M17" s="118"/>
      <c r="N17" s="118"/>
      <c r="O17" s="211"/>
    </row>
    <row r="18" spans="2:15" ht="15" thickBot="1">
      <c r="B18" s="210"/>
      <c r="C18" s="242" t="s">
        <v>27</v>
      </c>
      <c r="D18" s="450" t="s">
        <v>70</v>
      </c>
      <c r="E18" s="450"/>
      <c r="F18" s="451"/>
      <c r="G18" s="142"/>
      <c r="H18" s="117"/>
      <c r="I18" s="117"/>
      <c r="J18" s="118"/>
      <c r="K18" s="118"/>
      <c r="L18" s="118"/>
      <c r="M18" s="118"/>
      <c r="N18" s="118"/>
      <c r="O18" s="211"/>
    </row>
    <row r="19" spans="2:16" ht="15" customHeight="1" thickBot="1">
      <c r="B19" s="210"/>
      <c r="C19" s="242" t="s">
        <v>38</v>
      </c>
      <c r="D19" s="450" t="s">
        <v>137</v>
      </c>
      <c r="E19" s="450"/>
      <c r="F19" s="451"/>
      <c r="G19" s="188">
        <v>2015</v>
      </c>
      <c r="H19" s="117"/>
      <c r="I19" s="117"/>
      <c r="J19" s="118"/>
      <c r="K19" s="118"/>
      <c r="L19" s="118"/>
      <c r="M19" s="118"/>
      <c r="N19" s="118"/>
      <c r="O19" s="211"/>
      <c r="P19" s="215"/>
    </row>
    <row r="20" spans="2:15" ht="28.2" thickBot="1">
      <c r="B20" s="210"/>
      <c r="C20" s="243"/>
      <c r="D20" s="244"/>
      <c r="E20" s="244"/>
      <c r="F20" s="244"/>
      <c r="G20" s="442" t="s">
        <v>34</v>
      </c>
      <c r="H20" s="442"/>
      <c r="I20" s="442"/>
      <c r="J20" s="246" t="s">
        <v>35</v>
      </c>
      <c r="K20" s="247" t="s">
        <v>5</v>
      </c>
      <c r="L20" s="247" t="s">
        <v>104</v>
      </c>
      <c r="O20" s="211"/>
    </row>
    <row r="21" spans="2:15" ht="15" thickBot="1">
      <c r="B21" s="210"/>
      <c r="C21" s="243" t="s">
        <v>61</v>
      </c>
      <c r="D21" s="245" t="s">
        <v>71</v>
      </c>
      <c r="E21" s="245"/>
      <c r="F21" s="245"/>
      <c r="G21" s="143"/>
      <c r="H21" s="144"/>
      <c r="I21" s="145"/>
      <c r="J21" s="146"/>
      <c r="K21" s="146"/>
      <c r="L21" s="146"/>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4.4" hidden="1" thickBot="1">
      <c r="B27" s="210"/>
      <c r="C27" s="243"/>
      <c r="D27" s="229"/>
      <c r="E27" s="244"/>
      <c r="F27" s="244"/>
      <c r="G27" s="113"/>
      <c r="H27" s="119"/>
      <c r="I27" s="119"/>
      <c r="J27" s="121"/>
      <c r="K27" s="121"/>
      <c r="L27" s="121"/>
      <c r="M27" s="121"/>
      <c r="N27" s="121"/>
      <c r="O27" s="211"/>
    </row>
    <row r="28" spans="2:15" ht="14.4"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8" thickBot="1">
      <c r="B32" s="217"/>
      <c r="C32" s="123"/>
      <c r="D32" s="123"/>
      <c r="E32" s="123"/>
      <c r="F32" s="123"/>
      <c r="G32" s="123"/>
      <c r="H32" s="123"/>
      <c r="I32" s="123"/>
      <c r="J32" s="124"/>
      <c r="K32" s="124"/>
      <c r="L32" s="124"/>
      <c r="M32" s="124"/>
      <c r="N32" s="124"/>
      <c r="O32" s="218"/>
    </row>
    <row r="33" spans="2:15" ht="14.4" thickBot="1" thickTop="1">
      <c r="B33" s="116"/>
      <c r="C33" s="125"/>
      <c r="D33" s="125"/>
      <c r="E33" s="125"/>
      <c r="F33" s="125"/>
      <c r="G33" s="125"/>
      <c r="H33" s="125"/>
      <c r="I33" s="125"/>
      <c r="J33" s="116"/>
      <c r="K33" s="116"/>
      <c r="L33" s="116"/>
      <c r="M33" s="116"/>
      <c r="N33" s="116"/>
      <c r="O33" s="116"/>
    </row>
    <row r="34" spans="2:15" ht="18"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448" t="s">
        <v>125</v>
      </c>
      <c r="D36" s="448"/>
      <c r="E36" s="448"/>
      <c r="F36" s="448"/>
      <c r="G36" s="448"/>
      <c r="H36" s="448"/>
      <c r="I36" s="448"/>
      <c r="J36" s="448"/>
      <c r="K36" s="448"/>
      <c r="L36" s="448"/>
      <c r="M36" s="448"/>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31.5" customHeight="1" thickBot="1">
      <c r="B39" s="210"/>
      <c r="C39" s="323" t="s">
        <v>141</v>
      </c>
      <c r="D39" s="468" t="s">
        <v>142</v>
      </c>
      <c r="E39" s="468"/>
      <c r="F39" s="468"/>
      <c r="G39" s="195" t="s">
        <v>44</v>
      </c>
      <c r="H39" s="119"/>
      <c r="I39" s="119"/>
      <c r="J39" s="121"/>
      <c r="K39" s="121"/>
      <c r="L39" s="121"/>
      <c r="M39" s="121"/>
      <c r="N39" s="121"/>
      <c r="O39" s="211"/>
    </row>
    <row r="40" spans="2:15" ht="28.5" customHeight="1" thickBot="1">
      <c r="B40" s="210"/>
      <c r="C40" s="249" t="s">
        <v>36</v>
      </c>
      <c r="D40" s="458" t="s">
        <v>77</v>
      </c>
      <c r="E40" s="458"/>
      <c r="F40" s="459"/>
      <c r="G40" s="297"/>
      <c r="H40" s="119"/>
      <c r="I40" s="119"/>
      <c r="J40" s="121"/>
      <c r="K40" s="121"/>
      <c r="L40" s="121"/>
      <c r="M40" s="121"/>
      <c r="N40" s="121"/>
      <c r="O40" s="211"/>
    </row>
    <row r="41" spans="2:15" ht="27" customHeight="1" thickBot="1">
      <c r="B41" s="210"/>
      <c r="C41" s="249" t="s">
        <v>37</v>
      </c>
      <c r="D41" s="458" t="s">
        <v>78</v>
      </c>
      <c r="E41" s="458"/>
      <c r="F41" s="459"/>
      <c r="G41" s="297"/>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462" t="s">
        <v>134</v>
      </c>
      <c r="E43" s="463"/>
      <c r="F43" s="463"/>
      <c r="G43" s="463"/>
      <c r="H43" s="463"/>
      <c r="I43" s="464"/>
      <c r="J43" s="121"/>
      <c r="K43" s="121"/>
      <c r="L43" s="121"/>
      <c r="M43" s="121"/>
      <c r="N43" s="121"/>
      <c r="O43" s="211"/>
    </row>
    <row r="44" spans="2:15" ht="13.8" thickBot="1">
      <c r="B44" s="217"/>
      <c r="C44" s="123"/>
      <c r="D44" s="123"/>
      <c r="E44" s="123"/>
      <c r="F44" s="123"/>
      <c r="G44" s="123"/>
      <c r="H44" s="123"/>
      <c r="I44" s="123"/>
      <c r="J44" s="124"/>
      <c r="K44" s="124"/>
      <c r="L44" s="124"/>
      <c r="M44" s="124"/>
      <c r="N44" s="124"/>
      <c r="O44" s="218"/>
    </row>
    <row r="45" spans="2:15" ht="14.4" thickBot="1" thickTop="1">
      <c r="B45" s="116"/>
      <c r="C45" s="125"/>
      <c r="D45" s="125"/>
      <c r="E45" s="125"/>
      <c r="F45" s="125"/>
      <c r="G45" s="125"/>
      <c r="H45" s="125"/>
      <c r="I45" s="125"/>
      <c r="J45" s="116"/>
      <c r="K45" s="116"/>
      <c r="L45" s="116"/>
      <c r="M45" s="116"/>
      <c r="N45" s="116"/>
      <c r="O45" s="116"/>
    </row>
    <row r="46" spans="2:15" ht="18"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465" t="s">
        <v>99</v>
      </c>
      <c r="D48" s="465"/>
      <c r="E48" s="465"/>
      <c r="F48" s="465"/>
      <c r="G48" s="465"/>
      <c r="H48" s="465"/>
      <c r="I48" s="465"/>
      <c r="J48" s="465"/>
      <c r="K48" s="465"/>
      <c r="L48" s="465"/>
      <c r="M48" s="465"/>
      <c r="N48" s="189"/>
      <c r="O48" s="211"/>
    </row>
    <row r="49" spans="2:22" ht="1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6">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28.2" thickBot="1">
      <c r="B52" s="210"/>
      <c r="C52" s="256" t="s">
        <v>79</v>
      </c>
      <c r="D52" s="195" t="s">
        <v>44</v>
      </c>
      <c r="E52" s="256" t="s">
        <v>81</v>
      </c>
      <c r="F52" s="148"/>
      <c r="G52" s="121"/>
      <c r="I52" s="119"/>
      <c r="J52" s="121"/>
      <c r="K52" s="121"/>
      <c r="L52" s="121"/>
      <c r="O52" s="211"/>
    </row>
    <row r="53" spans="2:15" ht="14.4" thickBot="1">
      <c r="B53" s="210"/>
      <c r="C53" s="257"/>
      <c r="D53" s="121"/>
      <c r="E53" s="259"/>
      <c r="F53" s="121"/>
      <c r="G53" s="119"/>
      <c r="H53" s="119"/>
      <c r="I53" s="119"/>
      <c r="J53" s="121"/>
      <c r="K53" s="121"/>
      <c r="L53" s="121"/>
      <c r="M53" s="121"/>
      <c r="N53" s="121"/>
      <c r="O53" s="211"/>
    </row>
    <row r="54" spans="2:15" ht="28.2" thickBot="1">
      <c r="B54" s="210"/>
      <c r="C54" s="256" t="s">
        <v>80</v>
      </c>
      <c r="D54" s="195" t="s">
        <v>44</v>
      </c>
      <c r="E54" s="256" t="s">
        <v>82</v>
      </c>
      <c r="F54" s="148"/>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4">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449" t="s">
        <v>20</v>
      </c>
      <c r="F57" s="449"/>
      <c r="G57" s="261">
        <f>G19</f>
        <v>2015</v>
      </c>
      <c r="H57" s="262">
        <f>G57+1</f>
        <v>2016</v>
      </c>
      <c r="I57" s="262">
        <f>H57+1</f>
        <v>2017</v>
      </c>
      <c r="J57" s="262">
        <f>I57+1</f>
        <v>2018</v>
      </c>
      <c r="K57" s="262">
        <f>J57+1</f>
        <v>2019</v>
      </c>
      <c r="L57" s="262">
        <f>K57+1</f>
        <v>2020</v>
      </c>
      <c r="M57" s="263" t="s">
        <v>41</v>
      </c>
      <c r="N57" s="263" t="str">
        <f>CONCATENATE("Sum of Revenues Prior to ",G$19)</f>
        <v>Sum of Revenues Prior to 2015</v>
      </c>
      <c r="O57" s="211"/>
    </row>
    <row r="58" spans="2:15" ht="14.4" thickBot="1">
      <c r="B58" s="210"/>
      <c r="C58" s="157"/>
      <c r="D58" s="158" t="s">
        <v>50</v>
      </c>
      <c r="E58" s="460"/>
      <c r="F58" s="461"/>
      <c r="G58" s="151"/>
      <c r="H58" s="151"/>
      <c r="I58" s="151"/>
      <c r="J58" s="152"/>
      <c r="K58" s="152"/>
      <c r="L58" s="152"/>
      <c r="M58" s="152"/>
      <c r="N58" s="193"/>
      <c r="O58" s="211"/>
    </row>
    <row r="59" spans="2:15" ht="14.4" thickBot="1">
      <c r="B59" s="210"/>
      <c r="C59" s="157"/>
      <c r="D59" s="158" t="s">
        <v>50</v>
      </c>
      <c r="E59" s="149"/>
      <c r="F59" s="150"/>
      <c r="G59" s="151"/>
      <c r="H59" s="151"/>
      <c r="I59" s="152"/>
      <c r="J59" s="152"/>
      <c r="K59" s="152"/>
      <c r="L59" s="152"/>
      <c r="M59" s="152"/>
      <c r="N59" s="193"/>
      <c r="O59" s="211"/>
    </row>
    <row r="60" spans="2:15" ht="14.4" thickBot="1">
      <c r="B60" s="210"/>
      <c r="C60" s="157"/>
      <c r="D60" s="158" t="s">
        <v>50</v>
      </c>
      <c r="E60" s="149"/>
      <c r="F60" s="150"/>
      <c r="G60" s="151"/>
      <c r="H60" s="151"/>
      <c r="I60" s="152"/>
      <c r="J60" s="152"/>
      <c r="K60" s="152"/>
      <c r="L60" s="152"/>
      <c r="M60" s="152"/>
      <c r="N60" s="193"/>
      <c r="O60" s="211"/>
    </row>
    <row r="61" spans="2:15" ht="14.4" thickBot="1">
      <c r="B61" s="210"/>
      <c r="C61" s="157"/>
      <c r="D61" s="158" t="s">
        <v>50</v>
      </c>
      <c r="E61" s="149"/>
      <c r="F61" s="150"/>
      <c r="G61" s="151"/>
      <c r="H61" s="151"/>
      <c r="I61" s="152"/>
      <c r="J61" s="152"/>
      <c r="K61" s="152"/>
      <c r="L61" s="152"/>
      <c r="M61" s="152"/>
      <c r="N61" s="193"/>
      <c r="O61" s="211"/>
    </row>
    <row r="62" spans="2:15" ht="14.4" thickBot="1">
      <c r="B62" s="210"/>
      <c r="C62" s="157"/>
      <c r="D62" s="158" t="s">
        <v>50</v>
      </c>
      <c r="E62" s="149"/>
      <c r="F62" s="150"/>
      <c r="G62" s="151"/>
      <c r="H62" s="151"/>
      <c r="I62" s="152"/>
      <c r="J62" s="152"/>
      <c r="K62" s="152"/>
      <c r="L62" s="152"/>
      <c r="M62" s="152"/>
      <c r="N62" s="193"/>
      <c r="O62" s="211"/>
    </row>
    <row r="63" spans="2:15" ht="14.4" thickBot="1">
      <c r="B63" s="210"/>
      <c r="C63" s="157"/>
      <c r="D63" s="158" t="s">
        <v>50</v>
      </c>
      <c r="E63" s="149"/>
      <c r="F63" s="150"/>
      <c r="G63" s="151"/>
      <c r="H63" s="151"/>
      <c r="I63" s="152"/>
      <c r="J63" s="152"/>
      <c r="K63" s="152"/>
      <c r="L63" s="152"/>
      <c r="M63" s="152"/>
      <c r="N63" s="193"/>
      <c r="O63" s="211"/>
    </row>
    <row r="64" spans="2:15" ht="13.8" thickBot="1">
      <c r="B64" s="210"/>
      <c r="C64" s="136"/>
      <c r="D64" s="136"/>
      <c r="E64" s="136"/>
      <c r="F64" s="136"/>
      <c r="G64" s="136"/>
      <c r="H64" s="136"/>
      <c r="I64" s="136"/>
      <c r="J64" s="137"/>
      <c r="K64" s="124"/>
      <c r="L64" s="124"/>
      <c r="M64" s="137"/>
      <c r="N64" s="116"/>
      <c r="O64" s="211"/>
    </row>
    <row r="65" spans="2:15" ht="13.8" thickTop="1">
      <c r="B65" s="210"/>
      <c r="C65" s="125"/>
      <c r="D65" s="125"/>
      <c r="E65" s="125"/>
      <c r="F65" s="125"/>
      <c r="G65" s="125"/>
      <c r="H65" s="125"/>
      <c r="I65" s="125"/>
      <c r="J65" s="116"/>
      <c r="K65" s="116"/>
      <c r="L65" s="116"/>
      <c r="M65" s="116"/>
      <c r="N65" s="116"/>
      <c r="O65" s="211"/>
    </row>
    <row r="66" spans="2:15" ht="15.6">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466" t="s">
        <v>84</v>
      </c>
      <c r="D68" s="467"/>
      <c r="E68" s="467"/>
      <c r="F68" s="467"/>
      <c r="G68" s="467"/>
      <c r="H68" s="467"/>
      <c r="I68" s="467"/>
      <c r="J68" s="467"/>
      <c r="K68" s="467"/>
      <c r="L68" s="467"/>
      <c r="M68" s="467"/>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439"/>
      <c r="D69" s="439"/>
      <c r="E69" s="439"/>
      <c r="F69" s="439"/>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458" t="s">
        <v>85</v>
      </c>
      <c r="F71" s="458"/>
      <c r="G71" s="458"/>
      <c r="H71" s="458"/>
      <c r="I71" s="458"/>
      <c r="J71" s="458"/>
      <c r="K71" s="458"/>
      <c r="L71" s="458"/>
      <c r="M71" s="458"/>
      <c r="N71" s="180"/>
      <c r="O71" s="211"/>
    </row>
    <row r="72" spans="2:15" ht="13.5" customHeight="1">
      <c r="B72" s="210"/>
      <c r="C72" s="268" t="s">
        <v>25</v>
      </c>
      <c r="D72" s="269"/>
      <c r="E72" s="443" t="s">
        <v>86</v>
      </c>
      <c r="F72" s="443"/>
      <c r="G72" s="443"/>
      <c r="H72" s="443"/>
      <c r="I72" s="443"/>
      <c r="J72" s="443"/>
      <c r="K72" s="443"/>
      <c r="L72" s="443"/>
      <c r="M72" s="443"/>
      <c r="N72" s="181"/>
      <c r="O72" s="211"/>
    </row>
    <row r="73" spans="2:15" ht="14.4">
      <c r="B73" s="210"/>
      <c r="C73" s="268" t="s">
        <v>53</v>
      </c>
      <c r="D73" s="269"/>
      <c r="E73" s="443" t="s">
        <v>87</v>
      </c>
      <c r="F73" s="423"/>
      <c r="G73" s="423"/>
      <c r="H73" s="423"/>
      <c r="I73" s="423"/>
      <c r="J73" s="423"/>
      <c r="K73" s="423"/>
      <c r="L73" s="423"/>
      <c r="M73" s="423"/>
      <c r="N73" s="179"/>
      <c r="O73" s="211"/>
    </row>
    <row r="74" spans="2:15" ht="14.4">
      <c r="B74" s="210"/>
      <c r="C74" s="456" t="s">
        <v>55</v>
      </c>
      <c r="D74" s="456"/>
      <c r="E74" s="443" t="s">
        <v>88</v>
      </c>
      <c r="F74" s="423"/>
      <c r="G74" s="423"/>
      <c r="H74" s="423"/>
      <c r="I74" s="423"/>
      <c r="J74" s="423"/>
      <c r="K74" s="423"/>
      <c r="L74" s="423"/>
      <c r="M74" s="423"/>
      <c r="N74" s="179"/>
      <c r="O74" s="211"/>
    </row>
    <row r="75" spans="2:15" ht="14.25" customHeight="1">
      <c r="B75" s="210"/>
      <c r="C75" s="455" t="s">
        <v>56</v>
      </c>
      <c r="D75" s="455"/>
      <c r="E75" s="443" t="s">
        <v>89</v>
      </c>
      <c r="F75" s="443"/>
      <c r="G75" s="443"/>
      <c r="H75" s="443"/>
      <c r="I75" s="443"/>
      <c r="J75" s="443"/>
      <c r="K75" s="443"/>
      <c r="L75" s="443"/>
      <c r="M75" s="443"/>
      <c r="N75" s="181"/>
      <c r="O75" s="211"/>
    </row>
    <row r="76" spans="2:15" ht="14.4">
      <c r="B76" s="210"/>
      <c r="C76" s="456" t="s">
        <v>57</v>
      </c>
      <c r="D76" s="456"/>
      <c r="E76" s="443"/>
      <c r="F76" s="423"/>
      <c r="G76" s="423"/>
      <c r="H76" s="423"/>
      <c r="I76" s="423"/>
      <c r="J76" s="423"/>
      <c r="K76" s="423"/>
      <c r="L76" s="423"/>
      <c r="M76" s="423"/>
      <c r="N76" s="179"/>
      <c r="O76" s="211"/>
    </row>
    <row r="77" spans="2:15" ht="15" customHeight="1">
      <c r="B77" s="210"/>
      <c r="C77" s="457" t="s">
        <v>26</v>
      </c>
      <c r="D77" s="457"/>
      <c r="E77" s="443" t="s">
        <v>90</v>
      </c>
      <c r="F77" s="423"/>
      <c r="G77" s="423"/>
      <c r="H77" s="423"/>
      <c r="I77" s="423"/>
      <c r="J77" s="423"/>
      <c r="K77" s="423"/>
      <c r="L77" s="423"/>
      <c r="M77" s="423"/>
      <c r="N77" s="179"/>
      <c r="O77" s="211"/>
    </row>
    <row r="78" spans="2:15" ht="14.4">
      <c r="B78" s="210"/>
      <c r="C78" s="267"/>
      <c r="D78" s="267"/>
      <c r="E78" s="270"/>
      <c r="F78" s="270"/>
      <c r="G78" s="244"/>
      <c r="H78" s="244"/>
      <c r="I78" s="244"/>
      <c r="J78" s="271"/>
      <c r="K78" s="271"/>
      <c r="L78" s="271"/>
      <c r="M78" s="271"/>
      <c r="N78" s="133"/>
      <c r="O78" s="211"/>
    </row>
    <row r="79" spans="2:15" ht="14.4" thickBot="1">
      <c r="B79" s="210"/>
      <c r="C79" s="272" t="s">
        <v>42</v>
      </c>
      <c r="D79" s="121"/>
      <c r="E79" s="121"/>
      <c r="F79" s="121"/>
      <c r="G79" s="119"/>
      <c r="H79" s="119"/>
      <c r="I79" s="119"/>
      <c r="J79" s="121"/>
      <c r="K79" s="121"/>
      <c r="L79" s="121"/>
      <c r="M79" s="121"/>
      <c r="N79" s="121"/>
      <c r="O79" s="211"/>
    </row>
    <row r="80" spans="2:15" ht="14.4" thickBot="1">
      <c r="B80" s="210"/>
      <c r="C80" s="243" t="s">
        <v>18</v>
      </c>
      <c r="D80" s="121"/>
      <c r="E80" s="156"/>
      <c r="F80" s="121"/>
      <c r="G80" s="243" t="s">
        <v>11</v>
      </c>
      <c r="H80" s="119"/>
      <c r="I80" s="159" t="s">
        <v>50</v>
      </c>
      <c r="J80" s="121"/>
      <c r="K80" s="121"/>
      <c r="L80" s="121"/>
      <c r="M80" s="121"/>
      <c r="N80" s="121"/>
      <c r="O80" s="211"/>
    </row>
    <row r="81" spans="2:15" ht="42" thickBot="1">
      <c r="B81" s="210"/>
      <c r="C81" s="429" t="s">
        <v>40</v>
      </c>
      <c r="D81" s="429"/>
      <c r="E81" s="430" t="s">
        <v>22</v>
      </c>
      <c r="F81" s="430"/>
      <c r="G81" s="261">
        <f>$G$57</f>
        <v>2015</v>
      </c>
      <c r="H81" s="262">
        <f>G81+1</f>
        <v>2016</v>
      </c>
      <c r="I81" s="262">
        <f>H81+1</f>
        <v>2017</v>
      </c>
      <c r="J81" s="262">
        <f>I81+1</f>
        <v>2018</v>
      </c>
      <c r="K81" s="262">
        <f>J81+1</f>
        <v>2019</v>
      </c>
      <c r="L81" s="262">
        <f>K81+1</f>
        <v>2020</v>
      </c>
      <c r="M81" s="263" t="s">
        <v>41</v>
      </c>
      <c r="N81" s="263" t="str">
        <f>CONCATENATE("Sum of Expenditures Prior to ",G$19)</f>
        <v>Sum of Expenditures Prior to 2015</v>
      </c>
      <c r="O81" s="211"/>
    </row>
    <row r="82" spans="2:15" ht="14.4" thickBot="1">
      <c r="B82" s="210"/>
      <c r="C82" s="273" t="s">
        <v>21</v>
      </c>
      <c r="D82" s="274"/>
      <c r="E82" s="153"/>
      <c r="F82" s="154"/>
      <c r="G82" s="155"/>
      <c r="H82" s="151"/>
      <c r="I82" s="152"/>
      <c r="J82" s="151"/>
      <c r="K82" s="151"/>
      <c r="L82" s="151"/>
      <c r="M82" s="151"/>
      <c r="N82" s="193"/>
      <c r="O82" s="211"/>
    </row>
    <row r="83" spans="2:15" ht="14.4" thickBot="1">
      <c r="B83" s="210"/>
      <c r="C83" s="273" t="s">
        <v>25</v>
      </c>
      <c r="D83" s="274"/>
      <c r="E83" s="153"/>
      <c r="F83" s="154"/>
      <c r="G83" s="155"/>
      <c r="H83" s="151"/>
      <c r="I83" s="152"/>
      <c r="J83" s="151"/>
      <c r="K83" s="151"/>
      <c r="L83" s="151"/>
      <c r="M83" s="151"/>
      <c r="N83" s="193"/>
      <c r="O83" s="211"/>
    </row>
    <row r="84" spans="2:15" ht="14.4" thickBot="1">
      <c r="B84" s="210"/>
      <c r="C84" s="273" t="s">
        <v>53</v>
      </c>
      <c r="D84" s="274"/>
      <c r="E84" s="153"/>
      <c r="F84" s="154"/>
      <c r="G84" s="155"/>
      <c r="H84" s="151"/>
      <c r="I84" s="152"/>
      <c r="J84" s="151"/>
      <c r="K84" s="151"/>
      <c r="L84" s="151"/>
      <c r="M84" s="151"/>
      <c r="N84" s="193"/>
      <c r="O84" s="211"/>
    </row>
    <row r="85" spans="2:15" ht="14.25" customHeight="1" thickBot="1">
      <c r="B85" s="210"/>
      <c r="C85" s="440" t="s">
        <v>55</v>
      </c>
      <c r="D85" s="441"/>
      <c r="E85" s="153"/>
      <c r="F85" s="154"/>
      <c r="G85" s="155"/>
      <c r="H85" s="151"/>
      <c r="I85" s="152"/>
      <c r="J85" s="151"/>
      <c r="K85" s="151"/>
      <c r="L85" s="151"/>
      <c r="M85" s="151"/>
      <c r="N85" s="193"/>
      <c r="O85" s="211"/>
    </row>
    <row r="86" spans="2:15" ht="15" customHeight="1" thickBot="1">
      <c r="B86" s="210"/>
      <c r="C86" s="444" t="s">
        <v>56</v>
      </c>
      <c r="D86" s="445"/>
      <c r="E86" s="153"/>
      <c r="F86" s="154"/>
      <c r="G86" s="155"/>
      <c r="H86" s="151"/>
      <c r="I86" s="152"/>
      <c r="J86" s="151"/>
      <c r="K86" s="151"/>
      <c r="L86" s="151"/>
      <c r="M86" s="151"/>
      <c r="N86" s="193"/>
      <c r="O86" s="211"/>
    </row>
    <row r="87" spans="2:15" ht="14.25" customHeight="1" thickBot="1">
      <c r="B87" s="210"/>
      <c r="C87" s="440" t="s">
        <v>57</v>
      </c>
      <c r="D87" s="441"/>
      <c r="E87" s="153"/>
      <c r="F87" s="154"/>
      <c r="G87" s="155"/>
      <c r="H87" s="151"/>
      <c r="I87" s="152"/>
      <c r="J87" s="151"/>
      <c r="K87" s="151"/>
      <c r="L87" s="151"/>
      <c r="M87" s="151"/>
      <c r="N87" s="193"/>
      <c r="O87" s="211"/>
    </row>
    <row r="88" spans="2:15" ht="14.4" thickBot="1">
      <c r="B88" s="210"/>
      <c r="C88" s="446" t="s">
        <v>26</v>
      </c>
      <c r="D88" s="447"/>
      <c r="E88" s="153"/>
      <c r="F88" s="154"/>
      <c r="G88" s="155"/>
      <c r="H88" s="151"/>
      <c r="I88" s="152"/>
      <c r="J88" s="151"/>
      <c r="K88" s="151"/>
      <c r="L88" s="151"/>
      <c r="M88" s="151"/>
      <c r="N88" s="193"/>
      <c r="O88" s="211"/>
    </row>
    <row r="89" spans="2:15" ht="13.8">
      <c r="B89" s="210"/>
      <c r="C89" s="119"/>
      <c r="D89" s="119"/>
      <c r="E89" s="119"/>
      <c r="F89" s="119"/>
      <c r="G89" s="119"/>
      <c r="H89" s="119"/>
      <c r="I89" s="119"/>
      <c r="J89" s="121"/>
      <c r="K89" s="121"/>
      <c r="L89" s="121"/>
      <c r="M89" s="121"/>
      <c r="N89" s="121"/>
      <c r="O89" s="211"/>
    </row>
    <row r="90" spans="2:15" ht="14.4" thickBot="1">
      <c r="B90" s="210"/>
      <c r="C90" s="272" t="s">
        <v>45</v>
      </c>
      <c r="D90" s="259"/>
      <c r="E90" s="121"/>
      <c r="F90" s="121"/>
      <c r="G90" s="119"/>
      <c r="H90" s="119"/>
      <c r="I90" s="119"/>
      <c r="J90" s="121"/>
      <c r="K90" s="121"/>
      <c r="L90" s="121"/>
      <c r="M90" s="121"/>
      <c r="N90" s="121"/>
      <c r="O90" s="211"/>
    </row>
    <row r="91" spans="2:15" ht="14.4" thickBot="1">
      <c r="B91" s="210"/>
      <c r="C91" s="243" t="s">
        <v>18</v>
      </c>
      <c r="D91" s="259"/>
      <c r="E91" s="156"/>
      <c r="F91" s="121"/>
      <c r="G91" s="243" t="s">
        <v>11</v>
      </c>
      <c r="H91" s="119"/>
      <c r="I91" s="160" t="s">
        <v>50</v>
      </c>
      <c r="J91" s="121"/>
      <c r="K91" s="121"/>
      <c r="L91" s="121"/>
      <c r="M91" s="121"/>
      <c r="N91" s="121"/>
      <c r="O91" s="211"/>
    </row>
    <row r="92" spans="2:15" ht="42" thickBot="1">
      <c r="B92" s="210"/>
      <c r="C92" s="429" t="s">
        <v>40</v>
      </c>
      <c r="D92" s="429"/>
      <c r="E92" s="430" t="s">
        <v>22</v>
      </c>
      <c r="F92" s="430"/>
      <c r="G92" s="261">
        <f>$G$57</f>
        <v>2015</v>
      </c>
      <c r="H92" s="262">
        <f>G92+1</f>
        <v>2016</v>
      </c>
      <c r="I92" s="262">
        <f>H92+1</f>
        <v>2017</v>
      </c>
      <c r="J92" s="262">
        <f>I92+1</f>
        <v>2018</v>
      </c>
      <c r="K92" s="262">
        <f>J92+1</f>
        <v>2019</v>
      </c>
      <c r="L92" s="262">
        <f>K92+1</f>
        <v>2020</v>
      </c>
      <c r="M92" s="263" t="s">
        <v>41</v>
      </c>
      <c r="N92" s="263" t="str">
        <f>CONCATENATE("Sum of Expenditures Prior to ",G$19)</f>
        <v>Sum of Expenditures Prior to 2015</v>
      </c>
      <c r="O92" s="211"/>
    </row>
    <row r="93" spans="2:15" ht="14.4" thickBot="1">
      <c r="B93" s="210"/>
      <c r="C93" s="273" t="s">
        <v>21</v>
      </c>
      <c r="D93" s="274"/>
      <c r="E93" s="153"/>
      <c r="F93" s="154"/>
      <c r="G93" s="155"/>
      <c r="H93" s="151"/>
      <c r="I93" s="152"/>
      <c r="J93" s="151"/>
      <c r="K93" s="151"/>
      <c r="L93" s="151"/>
      <c r="M93" s="151"/>
      <c r="N93" s="193"/>
      <c r="O93" s="211"/>
    </row>
    <row r="94" spans="2:15" ht="14.4" thickBot="1">
      <c r="B94" s="210"/>
      <c r="C94" s="273" t="s">
        <v>25</v>
      </c>
      <c r="D94" s="274"/>
      <c r="E94" s="153"/>
      <c r="F94" s="154"/>
      <c r="G94" s="155"/>
      <c r="H94" s="151"/>
      <c r="I94" s="152"/>
      <c r="J94" s="151"/>
      <c r="K94" s="151"/>
      <c r="L94" s="151"/>
      <c r="M94" s="151"/>
      <c r="N94" s="193"/>
      <c r="O94" s="211"/>
    </row>
    <row r="95" spans="2:15" ht="14.4" thickBot="1">
      <c r="B95" s="210"/>
      <c r="C95" s="273" t="s">
        <v>53</v>
      </c>
      <c r="D95" s="274"/>
      <c r="E95" s="153"/>
      <c r="F95" s="154"/>
      <c r="G95" s="155"/>
      <c r="H95" s="151"/>
      <c r="I95" s="152"/>
      <c r="J95" s="151"/>
      <c r="K95" s="151"/>
      <c r="L95" s="151"/>
      <c r="M95" s="151"/>
      <c r="N95" s="193"/>
      <c r="O95" s="211"/>
    </row>
    <row r="96" spans="2:15" ht="14.4" thickBot="1">
      <c r="B96" s="210"/>
      <c r="C96" s="440" t="s">
        <v>55</v>
      </c>
      <c r="D96" s="441"/>
      <c r="E96" s="153"/>
      <c r="F96" s="154"/>
      <c r="G96" s="155"/>
      <c r="H96" s="151"/>
      <c r="I96" s="152"/>
      <c r="J96" s="151"/>
      <c r="K96" s="151"/>
      <c r="L96" s="151"/>
      <c r="M96" s="151"/>
      <c r="N96" s="193"/>
      <c r="O96" s="211"/>
    </row>
    <row r="97" spans="2:15" ht="14.4" thickBot="1">
      <c r="B97" s="210"/>
      <c r="C97" s="444" t="s">
        <v>56</v>
      </c>
      <c r="D97" s="445"/>
      <c r="E97" s="153"/>
      <c r="F97" s="154"/>
      <c r="G97" s="155"/>
      <c r="H97" s="151"/>
      <c r="I97" s="152"/>
      <c r="J97" s="151"/>
      <c r="K97" s="151"/>
      <c r="L97" s="151"/>
      <c r="M97" s="151"/>
      <c r="N97" s="193"/>
      <c r="O97" s="211"/>
    </row>
    <row r="98" spans="2:15" ht="14.4" thickBot="1">
      <c r="B98" s="210"/>
      <c r="C98" s="440" t="s">
        <v>57</v>
      </c>
      <c r="D98" s="441"/>
      <c r="E98" s="153"/>
      <c r="F98" s="154"/>
      <c r="G98" s="155"/>
      <c r="H98" s="151"/>
      <c r="I98" s="152"/>
      <c r="J98" s="151"/>
      <c r="K98" s="151"/>
      <c r="L98" s="151"/>
      <c r="M98" s="151"/>
      <c r="N98" s="193"/>
      <c r="O98" s="211"/>
    </row>
    <row r="99" spans="2:15" ht="14.4" thickBot="1">
      <c r="B99" s="210"/>
      <c r="C99" s="446" t="s">
        <v>26</v>
      </c>
      <c r="D99" s="447"/>
      <c r="E99" s="153"/>
      <c r="F99" s="154"/>
      <c r="G99" s="155"/>
      <c r="H99" s="151"/>
      <c r="I99" s="152"/>
      <c r="J99" s="151"/>
      <c r="K99" s="151"/>
      <c r="L99" s="151"/>
      <c r="M99" s="151"/>
      <c r="N99" s="193"/>
      <c r="O99" s="211"/>
    </row>
    <row r="100" spans="2:15" ht="13.8">
      <c r="B100" s="210"/>
      <c r="C100" s="119"/>
      <c r="D100" s="119"/>
      <c r="E100" s="119"/>
      <c r="F100" s="119"/>
      <c r="G100" s="119"/>
      <c r="H100" s="119"/>
      <c r="I100" s="119"/>
      <c r="J100" s="121"/>
      <c r="K100" s="121"/>
      <c r="L100" s="121"/>
      <c r="M100" s="121"/>
      <c r="N100" s="121"/>
      <c r="O100" s="211"/>
    </row>
    <row r="101" spans="2:15" ht="14.4" thickBot="1">
      <c r="B101" s="210"/>
      <c r="C101" s="272" t="s">
        <v>46</v>
      </c>
      <c r="D101" s="259"/>
      <c r="E101" s="121"/>
      <c r="F101" s="121"/>
      <c r="G101" s="119"/>
      <c r="H101" s="119"/>
      <c r="I101" s="119"/>
      <c r="J101" s="121"/>
      <c r="K101" s="121"/>
      <c r="L101" s="121"/>
      <c r="M101" s="121"/>
      <c r="N101" s="121"/>
      <c r="O101" s="211"/>
    </row>
    <row r="102" spans="2:15" ht="14.4" thickBot="1">
      <c r="B102" s="210"/>
      <c r="C102" s="243" t="s">
        <v>18</v>
      </c>
      <c r="D102" s="259"/>
      <c r="E102" s="156"/>
      <c r="F102" s="121"/>
      <c r="G102" s="243" t="s">
        <v>11</v>
      </c>
      <c r="H102" s="119"/>
      <c r="I102" s="160" t="s">
        <v>50</v>
      </c>
      <c r="J102" s="121"/>
      <c r="K102" s="121"/>
      <c r="L102" s="121"/>
      <c r="M102" s="121"/>
      <c r="N102" s="121"/>
      <c r="O102" s="211"/>
    </row>
    <row r="103" spans="2:15" ht="42" thickBot="1">
      <c r="B103" s="210"/>
      <c r="C103" s="429" t="s">
        <v>40</v>
      </c>
      <c r="D103" s="429"/>
      <c r="E103" s="430" t="s">
        <v>22</v>
      </c>
      <c r="F103" s="430"/>
      <c r="G103" s="261">
        <f>$G$57</f>
        <v>2015</v>
      </c>
      <c r="H103" s="262">
        <f>G103+1</f>
        <v>2016</v>
      </c>
      <c r="I103" s="262">
        <f>H103+1</f>
        <v>2017</v>
      </c>
      <c r="J103" s="262">
        <f>I103+1</f>
        <v>2018</v>
      </c>
      <c r="K103" s="262"/>
      <c r="L103" s="262"/>
      <c r="M103" s="263" t="s">
        <v>41</v>
      </c>
      <c r="N103" s="263" t="str">
        <f>CONCATENATE("Sum of Expenditures Prior to ",G$19)</f>
        <v>Sum of Expenditures Prior to 2015</v>
      </c>
      <c r="O103" s="211"/>
    </row>
    <row r="104" spans="2:15" ht="14.4" thickBot="1">
      <c r="B104" s="210"/>
      <c r="C104" s="273" t="s">
        <v>21</v>
      </c>
      <c r="D104" s="274"/>
      <c r="E104" s="153"/>
      <c r="F104" s="154"/>
      <c r="G104" s="155"/>
      <c r="H104" s="151"/>
      <c r="I104" s="152"/>
      <c r="J104" s="151"/>
      <c r="K104" s="151"/>
      <c r="L104" s="151"/>
      <c r="M104" s="151"/>
      <c r="N104" s="193"/>
      <c r="O104" s="211"/>
    </row>
    <row r="105" spans="2:15" ht="14.4" thickBot="1">
      <c r="B105" s="210"/>
      <c r="C105" s="273" t="s">
        <v>25</v>
      </c>
      <c r="D105" s="274"/>
      <c r="E105" s="153"/>
      <c r="F105" s="154"/>
      <c r="G105" s="155"/>
      <c r="H105" s="151"/>
      <c r="I105" s="152"/>
      <c r="J105" s="151"/>
      <c r="K105" s="151"/>
      <c r="L105" s="151"/>
      <c r="M105" s="151"/>
      <c r="N105" s="193"/>
      <c r="O105" s="211"/>
    </row>
    <row r="106" spans="2:15" ht="14.4" thickBot="1">
      <c r="B106" s="210"/>
      <c r="C106" s="273" t="s">
        <v>53</v>
      </c>
      <c r="D106" s="274"/>
      <c r="E106" s="153"/>
      <c r="F106" s="154"/>
      <c r="G106" s="155"/>
      <c r="H106" s="151"/>
      <c r="I106" s="152"/>
      <c r="J106" s="151"/>
      <c r="K106" s="151"/>
      <c r="L106" s="151"/>
      <c r="M106" s="151"/>
      <c r="N106" s="193"/>
      <c r="O106" s="211"/>
    </row>
    <row r="107" spans="2:15" ht="14.4" thickBot="1">
      <c r="B107" s="210"/>
      <c r="C107" s="440" t="s">
        <v>55</v>
      </c>
      <c r="D107" s="441"/>
      <c r="E107" s="153"/>
      <c r="F107" s="154"/>
      <c r="G107" s="155"/>
      <c r="H107" s="151"/>
      <c r="I107" s="152"/>
      <c r="J107" s="151"/>
      <c r="K107" s="151"/>
      <c r="L107" s="151"/>
      <c r="M107" s="151"/>
      <c r="N107" s="193"/>
      <c r="O107" s="211"/>
    </row>
    <row r="108" spans="2:15" ht="14.4" thickBot="1">
      <c r="B108" s="210"/>
      <c r="C108" s="444" t="s">
        <v>56</v>
      </c>
      <c r="D108" s="445"/>
      <c r="E108" s="153"/>
      <c r="F108" s="154"/>
      <c r="G108" s="155"/>
      <c r="H108" s="151"/>
      <c r="I108" s="152"/>
      <c r="J108" s="151"/>
      <c r="K108" s="151"/>
      <c r="L108" s="151"/>
      <c r="M108" s="151"/>
      <c r="N108" s="193"/>
      <c r="O108" s="211"/>
    </row>
    <row r="109" spans="2:15" ht="14.4" thickBot="1">
      <c r="B109" s="210"/>
      <c r="C109" s="440" t="s">
        <v>57</v>
      </c>
      <c r="D109" s="441"/>
      <c r="E109" s="153"/>
      <c r="F109" s="154"/>
      <c r="G109" s="155"/>
      <c r="H109" s="151"/>
      <c r="I109" s="152"/>
      <c r="J109" s="151"/>
      <c r="K109" s="151"/>
      <c r="L109" s="151"/>
      <c r="M109" s="151"/>
      <c r="N109" s="193"/>
      <c r="O109" s="211"/>
    </row>
    <row r="110" spans="2:15" ht="14.4" thickBot="1">
      <c r="B110" s="210"/>
      <c r="C110" s="446" t="s">
        <v>26</v>
      </c>
      <c r="D110" s="447"/>
      <c r="E110" s="153"/>
      <c r="F110" s="154"/>
      <c r="G110" s="155"/>
      <c r="H110" s="151"/>
      <c r="I110" s="152"/>
      <c r="J110" s="151"/>
      <c r="K110" s="151"/>
      <c r="L110" s="151"/>
      <c r="M110" s="151"/>
      <c r="N110" s="193"/>
      <c r="O110" s="211"/>
    </row>
    <row r="111" spans="2:15" ht="13.8">
      <c r="B111" s="210"/>
      <c r="C111" s="119"/>
      <c r="D111" s="119"/>
      <c r="E111" s="119"/>
      <c r="F111" s="119"/>
      <c r="G111" s="119"/>
      <c r="H111" s="119"/>
      <c r="I111" s="119"/>
      <c r="J111" s="121"/>
      <c r="K111" s="121"/>
      <c r="L111" s="121"/>
      <c r="M111" s="121"/>
      <c r="N111" s="121"/>
      <c r="O111" s="211"/>
    </row>
    <row r="112" spans="2:15" ht="13.8" thickBot="1">
      <c r="B112" s="210"/>
      <c r="C112" s="275" t="s">
        <v>47</v>
      </c>
      <c r="D112" s="235"/>
      <c r="E112" s="116"/>
      <c r="F112" s="116"/>
      <c r="G112" s="125"/>
      <c r="H112" s="125"/>
      <c r="I112" s="125"/>
      <c r="J112" s="116"/>
      <c r="K112" s="116"/>
      <c r="L112" s="116"/>
      <c r="M112" s="116"/>
      <c r="N112" s="116"/>
      <c r="O112" s="211"/>
    </row>
    <row r="113" spans="2:15" ht="14.4" thickBot="1">
      <c r="B113" s="210"/>
      <c r="C113" s="276" t="s">
        <v>18</v>
      </c>
      <c r="D113" s="235"/>
      <c r="E113" s="172"/>
      <c r="F113" s="116"/>
      <c r="G113" s="243" t="s">
        <v>11</v>
      </c>
      <c r="H113" s="125"/>
      <c r="I113" s="173" t="s">
        <v>50</v>
      </c>
      <c r="J113" s="116"/>
      <c r="K113" s="116"/>
      <c r="L113" s="116"/>
      <c r="M113" s="116"/>
      <c r="N113" s="116"/>
      <c r="O113" s="211"/>
    </row>
    <row r="114" spans="2:15" ht="42" thickBot="1">
      <c r="B114" s="210"/>
      <c r="C114" s="429" t="s">
        <v>40</v>
      </c>
      <c r="D114" s="429"/>
      <c r="E114" s="430" t="s">
        <v>22</v>
      </c>
      <c r="F114" s="430"/>
      <c r="G114" s="280">
        <f>$G$57</f>
        <v>2015</v>
      </c>
      <c r="H114" s="281">
        <f>G114+1</f>
        <v>2016</v>
      </c>
      <c r="I114" s="281">
        <f>H114+1</f>
        <v>2017</v>
      </c>
      <c r="J114" s="281">
        <f>I114+1</f>
        <v>2018</v>
      </c>
      <c r="K114" s="281"/>
      <c r="L114" s="281"/>
      <c r="M114" s="282" t="s">
        <v>41</v>
      </c>
      <c r="N114" s="263" t="str">
        <f>CONCATENATE("Sum of Expenditures Prior to ",G$19)</f>
        <v>Sum of Expenditures Prior to 2015</v>
      </c>
      <c r="O114" s="211"/>
    </row>
    <row r="115" spans="2:15" ht="14.4" thickBot="1">
      <c r="B115" s="210"/>
      <c r="C115" s="277" t="s">
        <v>21</v>
      </c>
      <c r="D115" s="278"/>
      <c r="E115" s="170"/>
      <c r="F115" s="171"/>
      <c r="G115" s="155"/>
      <c r="H115" s="151"/>
      <c r="I115" s="152"/>
      <c r="J115" s="151"/>
      <c r="K115" s="151"/>
      <c r="L115" s="151"/>
      <c r="M115" s="151"/>
      <c r="N115" s="193"/>
      <c r="O115" s="211"/>
    </row>
    <row r="116" spans="2:15" ht="14.4" thickBot="1">
      <c r="B116" s="210"/>
      <c r="C116" s="277" t="s">
        <v>25</v>
      </c>
      <c r="D116" s="278"/>
      <c r="E116" s="170"/>
      <c r="F116" s="171"/>
      <c r="G116" s="155"/>
      <c r="H116" s="151"/>
      <c r="I116" s="152"/>
      <c r="J116" s="151"/>
      <c r="K116" s="151"/>
      <c r="L116" s="151"/>
      <c r="M116" s="151"/>
      <c r="N116" s="193"/>
      <c r="O116" s="211"/>
    </row>
    <row r="117" spans="2:15" ht="14.4" thickBot="1">
      <c r="B117" s="210"/>
      <c r="C117" s="277" t="s">
        <v>53</v>
      </c>
      <c r="D117" s="278"/>
      <c r="E117" s="170"/>
      <c r="F117" s="171"/>
      <c r="G117" s="155"/>
      <c r="H117" s="151"/>
      <c r="I117" s="152"/>
      <c r="J117" s="151"/>
      <c r="K117" s="151"/>
      <c r="L117" s="151"/>
      <c r="M117" s="151"/>
      <c r="N117" s="193"/>
      <c r="O117" s="211"/>
    </row>
    <row r="118" spans="2:15" ht="14.4" thickBot="1">
      <c r="B118" s="210"/>
      <c r="C118" s="431" t="s">
        <v>55</v>
      </c>
      <c r="D118" s="432"/>
      <c r="E118" s="170"/>
      <c r="F118" s="171"/>
      <c r="G118" s="155"/>
      <c r="H118" s="151"/>
      <c r="I118" s="152"/>
      <c r="J118" s="151"/>
      <c r="K118" s="151"/>
      <c r="L118" s="151"/>
      <c r="M118" s="151"/>
      <c r="N118" s="193"/>
      <c r="O118" s="211"/>
    </row>
    <row r="119" spans="2:15" ht="14.4" thickBot="1">
      <c r="B119" s="210"/>
      <c r="C119" s="433" t="s">
        <v>56</v>
      </c>
      <c r="D119" s="434"/>
      <c r="E119" s="170"/>
      <c r="F119" s="171"/>
      <c r="G119" s="155"/>
      <c r="H119" s="151"/>
      <c r="I119" s="152"/>
      <c r="J119" s="151"/>
      <c r="K119" s="151"/>
      <c r="L119" s="151"/>
      <c r="M119" s="151"/>
      <c r="N119" s="193"/>
      <c r="O119" s="211"/>
    </row>
    <row r="120" spans="2:15" ht="14.4" thickBot="1">
      <c r="B120" s="210"/>
      <c r="C120" s="431" t="s">
        <v>57</v>
      </c>
      <c r="D120" s="432"/>
      <c r="E120" s="170"/>
      <c r="F120" s="171"/>
      <c r="G120" s="155"/>
      <c r="H120" s="151"/>
      <c r="I120" s="152"/>
      <c r="J120" s="151"/>
      <c r="K120" s="151"/>
      <c r="L120" s="151"/>
      <c r="M120" s="151"/>
      <c r="N120" s="193"/>
      <c r="O120" s="211"/>
    </row>
    <row r="121" spans="2:15" ht="14.4" thickBot="1">
      <c r="B121" s="210"/>
      <c r="C121" s="435" t="s">
        <v>26</v>
      </c>
      <c r="D121" s="436"/>
      <c r="E121" s="170"/>
      <c r="F121" s="171"/>
      <c r="G121" s="155"/>
      <c r="H121" s="151"/>
      <c r="I121" s="152"/>
      <c r="J121" s="151"/>
      <c r="K121" s="151"/>
      <c r="L121" s="151"/>
      <c r="M121" s="151"/>
      <c r="N121" s="193"/>
      <c r="O121" s="211"/>
    </row>
    <row r="122" spans="2:15" ht="13.8">
      <c r="B122" s="210"/>
      <c r="C122" s="279"/>
      <c r="D122" s="279"/>
      <c r="E122" s="116"/>
      <c r="F122" s="116"/>
      <c r="G122" s="125"/>
      <c r="H122" s="125"/>
      <c r="I122" s="125"/>
      <c r="J122" s="116"/>
      <c r="K122" s="116"/>
      <c r="L122" s="116"/>
      <c r="M122" s="116"/>
      <c r="N122" s="116"/>
      <c r="O122" s="211"/>
    </row>
    <row r="123" spans="2:15" ht="13.8" thickBot="1">
      <c r="B123" s="210"/>
      <c r="C123" s="275" t="s">
        <v>58</v>
      </c>
      <c r="D123" s="235"/>
      <c r="E123" s="116"/>
      <c r="F123" s="116"/>
      <c r="G123" s="125"/>
      <c r="H123" s="125"/>
      <c r="I123" s="125"/>
      <c r="J123" s="116"/>
      <c r="K123" s="116"/>
      <c r="L123" s="116"/>
      <c r="M123" s="116"/>
      <c r="N123" s="116"/>
      <c r="O123" s="211"/>
    </row>
    <row r="124" spans="2:15" ht="14.4" thickBot="1">
      <c r="B124" s="210"/>
      <c r="C124" s="276" t="s">
        <v>18</v>
      </c>
      <c r="D124" s="235"/>
      <c r="E124" s="172"/>
      <c r="F124" s="116"/>
      <c r="G124" s="243" t="s">
        <v>11</v>
      </c>
      <c r="H124" s="125"/>
      <c r="I124" s="173" t="s">
        <v>50</v>
      </c>
      <c r="J124" s="116"/>
      <c r="K124" s="116"/>
      <c r="L124" s="116"/>
      <c r="M124" s="116"/>
      <c r="N124" s="116"/>
      <c r="O124" s="211"/>
    </row>
    <row r="125" spans="2:15" ht="42" thickBot="1">
      <c r="B125" s="210"/>
      <c r="C125" s="429" t="s">
        <v>40</v>
      </c>
      <c r="D125" s="429"/>
      <c r="E125" s="430" t="s">
        <v>22</v>
      </c>
      <c r="F125" s="430"/>
      <c r="G125" s="280">
        <f>$G$57</f>
        <v>2015</v>
      </c>
      <c r="H125" s="281">
        <f>G125+1</f>
        <v>2016</v>
      </c>
      <c r="I125" s="281">
        <f>H125+1</f>
        <v>2017</v>
      </c>
      <c r="J125" s="281">
        <f>I125+1</f>
        <v>2018</v>
      </c>
      <c r="K125" s="281"/>
      <c r="L125" s="281"/>
      <c r="M125" s="282" t="s">
        <v>41</v>
      </c>
      <c r="N125" s="263" t="str">
        <f>CONCATENATE("Sum of Expenditures Prior to ",G$19)</f>
        <v>Sum of Expenditures Prior to 2015</v>
      </c>
      <c r="O125" s="211"/>
    </row>
    <row r="126" spans="2:15" ht="14.4" thickBot="1">
      <c r="B126" s="210"/>
      <c r="C126" s="277" t="s">
        <v>21</v>
      </c>
      <c r="D126" s="278"/>
      <c r="E126" s="170"/>
      <c r="F126" s="171"/>
      <c r="G126" s="155"/>
      <c r="H126" s="151"/>
      <c r="I126" s="152"/>
      <c r="J126" s="151"/>
      <c r="K126" s="151"/>
      <c r="L126" s="151"/>
      <c r="M126" s="151"/>
      <c r="N126" s="193"/>
      <c r="O126" s="211"/>
    </row>
    <row r="127" spans="2:15" ht="14.4" thickBot="1">
      <c r="B127" s="210"/>
      <c r="C127" s="277" t="s">
        <v>25</v>
      </c>
      <c r="D127" s="278"/>
      <c r="E127" s="170"/>
      <c r="F127" s="171"/>
      <c r="G127" s="155"/>
      <c r="H127" s="151"/>
      <c r="I127" s="152"/>
      <c r="J127" s="151"/>
      <c r="K127" s="151"/>
      <c r="L127" s="151"/>
      <c r="M127" s="151"/>
      <c r="N127" s="193"/>
      <c r="O127" s="211"/>
    </row>
    <row r="128" spans="2:15" ht="14.4" thickBot="1">
      <c r="B128" s="210"/>
      <c r="C128" s="277" t="s">
        <v>53</v>
      </c>
      <c r="D128" s="278"/>
      <c r="E128" s="170"/>
      <c r="F128" s="171"/>
      <c r="G128" s="155"/>
      <c r="H128" s="151"/>
      <c r="I128" s="152"/>
      <c r="J128" s="151"/>
      <c r="K128" s="151"/>
      <c r="L128" s="151"/>
      <c r="M128" s="151"/>
      <c r="N128" s="193"/>
      <c r="O128" s="211"/>
    </row>
    <row r="129" spans="2:15" ht="14.4" thickBot="1">
      <c r="B129" s="210"/>
      <c r="C129" s="431" t="s">
        <v>55</v>
      </c>
      <c r="D129" s="432"/>
      <c r="E129" s="170"/>
      <c r="F129" s="171"/>
      <c r="G129" s="155"/>
      <c r="H129" s="151"/>
      <c r="I129" s="152"/>
      <c r="J129" s="151"/>
      <c r="K129" s="151"/>
      <c r="L129" s="151"/>
      <c r="M129" s="151"/>
      <c r="N129" s="193"/>
      <c r="O129" s="211"/>
    </row>
    <row r="130" spans="2:15" ht="14.4" thickBot="1">
      <c r="B130" s="210"/>
      <c r="C130" s="433" t="s">
        <v>56</v>
      </c>
      <c r="D130" s="434"/>
      <c r="E130" s="170"/>
      <c r="F130" s="171"/>
      <c r="G130" s="155"/>
      <c r="H130" s="151"/>
      <c r="I130" s="152"/>
      <c r="J130" s="151"/>
      <c r="K130" s="151"/>
      <c r="L130" s="151"/>
      <c r="M130" s="151"/>
      <c r="N130" s="193"/>
      <c r="O130" s="211"/>
    </row>
    <row r="131" spans="2:15" ht="14.4" thickBot="1">
      <c r="B131" s="210"/>
      <c r="C131" s="431" t="s">
        <v>57</v>
      </c>
      <c r="D131" s="432"/>
      <c r="E131" s="170"/>
      <c r="F131" s="171"/>
      <c r="G131" s="155"/>
      <c r="H131" s="151"/>
      <c r="I131" s="152"/>
      <c r="J131" s="151"/>
      <c r="K131" s="151"/>
      <c r="L131" s="151"/>
      <c r="M131" s="151"/>
      <c r="N131" s="193"/>
      <c r="O131" s="211"/>
    </row>
    <row r="132" spans="2:15" ht="14.4" thickBot="1">
      <c r="B132" s="210"/>
      <c r="C132" s="435" t="s">
        <v>26</v>
      </c>
      <c r="D132" s="436"/>
      <c r="E132" s="170"/>
      <c r="F132" s="171"/>
      <c r="G132" s="155"/>
      <c r="H132" s="151"/>
      <c r="I132" s="152"/>
      <c r="J132" s="151"/>
      <c r="K132" s="151"/>
      <c r="L132" s="151"/>
      <c r="M132" s="151"/>
      <c r="N132" s="193"/>
      <c r="O132" s="211"/>
    </row>
    <row r="133" spans="2:15" ht="13.8">
      <c r="B133" s="210"/>
      <c r="C133" s="279"/>
      <c r="D133" s="279"/>
      <c r="E133" s="116"/>
      <c r="F133" s="116"/>
      <c r="G133" s="125"/>
      <c r="H133" s="125"/>
      <c r="I133" s="125"/>
      <c r="J133" s="116"/>
      <c r="K133" s="116"/>
      <c r="L133" s="116"/>
      <c r="M133" s="116"/>
      <c r="N133" s="116"/>
      <c r="O133" s="211"/>
    </row>
    <row r="134" spans="2:15" ht="13.8" thickBot="1">
      <c r="B134" s="210"/>
      <c r="C134" s="275" t="s">
        <v>59</v>
      </c>
      <c r="D134" s="235"/>
      <c r="E134" s="116"/>
      <c r="F134" s="116"/>
      <c r="G134" s="125"/>
      <c r="H134" s="125"/>
      <c r="I134" s="125"/>
      <c r="J134" s="116"/>
      <c r="K134" s="116"/>
      <c r="L134" s="116"/>
      <c r="M134" s="116"/>
      <c r="N134" s="116"/>
      <c r="O134" s="211"/>
    </row>
    <row r="135" spans="2:15" ht="14.4" thickBot="1">
      <c r="B135" s="210"/>
      <c r="C135" s="276" t="s">
        <v>18</v>
      </c>
      <c r="D135" s="235"/>
      <c r="E135" s="172"/>
      <c r="F135" s="116"/>
      <c r="G135" s="243" t="s">
        <v>11</v>
      </c>
      <c r="H135" s="125"/>
      <c r="I135" s="173" t="s">
        <v>50</v>
      </c>
      <c r="J135" s="116"/>
      <c r="K135" s="116"/>
      <c r="L135" s="116"/>
      <c r="M135" s="116"/>
      <c r="N135" s="116"/>
      <c r="O135" s="211"/>
    </row>
    <row r="136" spans="2:15" ht="42" thickBot="1">
      <c r="B136" s="210"/>
      <c r="C136" s="429" t="s">
        <v>40</v>
      </c>
      <c r="D136" s="429"/>
      <c r="E136" s="430" t="s">
        <v>22</v>
      </c>
      <c r="F136" s="430"/>
      <c r="G136" s="280">
        <f>$G$57</f>
        <v>2015</v>
      </c>
      <c r="H136" s="281">
        <f>G136+1</f>
        <v>2016</v>
      </c>
      <c r="I136" s="281">
        <f>H136+1</f>
        <v>2017</v>
      </c>
      <c r="J136" s="281">
        <f>I136+1</f>
        <v>2018</v>
      </c>
      <c r="K136" s="281"/>
      <c r="L136" s="281"/>
      <c r="M136" s="282" t="s">
        <v>41</v>
      </c>
      <c r="N136" s="263" t="str">
        <f>CONCATENATE("Sum of Expenditures Prior to ",G$19)</f>
        <v>Sum of Expenditures Prior to 2015</v>
      </c>
      <c r="O136" s="211"/>
    </row>
    <row r="137" spans="2:15" ht="14.4" thickBot="1">
      <c r="B137" s="210"/>
      <c r="C137" s="277" t="s">
        <v>21</v>
      </c>
      <c r="D137" s="278"/>
      <c r="E137" s="170"/>
      <c r="F137" s="171"/>
      <c r="G137" s="155"/>
      <c r="H137" s="151"/>
      <c r="I137" s="152"/>
      <c r="J137" s="151"/>
      <c r="K137" s="151"/>
      <c r="L137" s="151"/>
      <c r="M137" s="151"/>
      <c r="N137" s="193"/>
      <c r="O137" s="211"/>
    </row>
    <row r="138" spans="2:15" ht="14.4" thickBot="1">
      <c r="B138" s="210"/>
      <c r="C138" s="277" t="s">
        <v>25</v>
      </c>
      <c r="D138" s="278"/>
      <c r="E138" s="170"/>
      <c r="F138" s="171"/>
      <c r="G138" s="155"/>
      <c r="H138" s="151"/>
      <c r="I138" s="152"/>
      <c r="J138" s="151"/>
      <c r="K138" s="151"/>
      <c r="L138" s="151"/>
      <c r="M138" s="151"/>
      <c r="N138" s="193"/>
      <c r="O138" s="211"/>
    </row>
    <row r="139" spans="2:15" ht="14.4" thickBot="1">
      <c r="B139" s="210"/>
      <c r="C139" s="277" t="s">
        <v>53</v>
      </c>
      <c r="D139" s="278"/>
      <c r="E139" s="170"/>
      <c r="F139" s="171"/>
      <c r="G139" s="155"/>
      <c r="H139" s="151"/>
      <c r="I139" s="152"/>
      <c r="J139" s="151"/>
      <c r="K139" s="151"/>
      <c r="L139" s="151"/>
      <c r="M139" s="151"/>
      <c r="N139" s="193"/>
      <c r="O139" s="211"/>
    </row>
    <row r="140" spans="2:15" ht="14.4" thickBot="1">
      <c r="B140" s="210"/>
      <c r="C140" s="431" t="s">
        <v>55</v>
      </c>
      <c r="D140" s="432"/>
      <c r="E140" s="170"/>
      <c r="F140" s="171"/>
      <c r="G140" s="155"/>
      <c r="H140" s="151"/>
      <c r="I140" s="152"/>
      <c r="J140" s="151"/>
      <c r="K140" s="151"/>
      <c r="L140" s="151"/>
      <c r="M140" s="151"/>
      <c r="N140" s="193"/>
      <c r="O140" s="211"/>
    </row>
    <row r="141" spans="2:15" ht="14.4" thickBot="1">
      <c r="B141" s="210"/>
      <c r="C141" s="433" t="s">
        <v>56</v>
      </c>
      <c r="D141" s="434"/>
      <c r="E141" s="170"/>
      <c r="F141" s="171"/>
      <c r="G141" s="155"/>
      <c r="H141" s="151"/>
      <c r="I141" s="152"/>
      <c r="J141" s="151"/>
      <c r="K141" s="151"/>
      <c r="L141" s="151"/>
      <c r="M141" s="151"/>
      <c r="N141" s="193"/>
      <c r="O141" s="211"/>
    </row>
    <row r="142" spans="2:15" ht="14.4" thickBot="1">
      <c r="B142" s="210"/>
      <c r="C142" s="431" t="s">
        <v>57</v>
      </c>
      <c r="D142" s="432"/>
      <c r="E142" s="170"/>
      <c r="F142" s="171"/>
      <c r="G142" s="155"/>
      <c r="H142" s="151"/>
      <c r="I142" s="152"/>
      <c r="J142" s="151"/>
      <c r="K142" s="151"/>
      <c r="L142" s="151"/>
      <c r="M142" s="151"/>
      <c r="N142" s="193"/>
      <c r="O142" s="211"/>
    </row>
    <row r="143" spans="2:15" ht="14.4" thickBot="1">
      <c r="B143" s="210"/>
      <c r="C143" s="435" t="s">
        <v>26</v>
      </c>
      <c r="D143" s="436"/>
      <c r="E143" s="170"/>
      <c r="F143" s="171"/>
      <c r="G143" s="155"/>
      <c r="H143" s="151"/>
      <c r="I143" s="152"/>
      <c r="J143" s="151"/>
      <c r="K143" s="151"/>
      <c r="L143" s="151"/>
      <c r="M143" s="151"/>
      <c r="N143" s="193"/>
      <c r="O143" s="211"/>
    </row>
    <row r="144" spans="2:15" ht="14.4"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8" customHeight="1">
      <c r="B148" s="210"/>
      <c r="C148" s="423" t="s">
        <v>100</v>
      </c>
      <c r="D148" s="423"/>
      <c r="E148" s="423"/>
      <c r="F148" s="423"/>
      <c r="G148" s="423"/>
      <c r="H148" s="423"/>
      <c r="I148" s="423"/>
      <c r="J148" s="423"/>
      <c r="K148" s="423"/>
      <c r="L148" s="423"/>
      <c r="M148" s="423"/>
      <c r="N148" s="179"/>
      <c r="O148" s="224"/>
      <c r="P148" s="225"/>
      <c r="Q148" s="225"/>
    </row>
    <row r="149" spans="2:17" ht="15" customHeight="1">
      <c r="B149" s="210"/>
      <c r="C149" s="423" t="s">
        <v>132</v>
      </c>
      <c r="D149" s="423"/>
      <c r="E149" s="423"/>
      <c r="F149" s="423"/>
      <c r="G149" s="423"/>
      <c r="H149" s="423"/>
      <c r="I149" s="423"/>
      <c r="J149" s="423"/>
      <c r="K149" s="423"/>
      <c r="L149" s="423"/>
      <c r="M149" s="423"/>
      <c r="N149" s="179"/>
      <c r="O149" s="224"/>
      <c r="P149" s="225"/>
      <c r="Q149" s="225"/>
    </row>
    <row r="150" spans="2:15" ht="14.4" thickBot="1">
      <c r="B150" s="210"/>
      <c r="C150" s="119"/>
      <c r="D150" s="119"/>
      <c r="E150" s="119"/>
      <c r="F150" s="119"/>
      <c r="G150" s="119"/>
      <c r="H150" s="119"/>
      <c r="I150" s="119"/>
      <c r="J150" s="121"/>
      <c r="K150" s="121"/>
      <c r="L150" s="121"/>
      <c r="M150" s="121"/>
      <c r="N150" s="121"/>
      <c r="O150" s="211"/>
    </row>
    <row r="151" spans="2:15" ht="14.4" thickBot="1">
      <c r="B151" s="210"/>
      <c r="C151" s="243" t="s">
        <v>105</v>
      </c>
      <c r="D151" s="119"/>
      <c r="E151" s="119"/>
      <c r="F151" s="161" t="s">
        <v>44</v>
      </c>
      <c r="G151" s="119"/>
      <c r="H151" s="119"/>
      <c r="I151" s="119"/>
      <c r="J151" s="121"/>
      <c r="K151" s="121"/>
      <c r="L151" s="121"/>
      <c r="M151" s="121"/>
      <c r="N151" s="121"/>
      <c r="O151" s="211"/>
    </row>
    <row r="152" spans="2:15" ht="14.4"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3.8">
      <c r="B155" s="210"/>
      <c r="C155" s="437" t="s">
        <v>18</v>
      </c>
      <c r="D155" s="437" t="s">
        <v>39</v>
      </c>
      <c r="E155" s="427" t="s">
        <v>23</v>
      </c>
      <c r="F155" s="427"/>
      <c r="G155" s="283">
        <f>G81</f>
        <v>2015</v>
      </c>
      <c r="H155" s="284">
        <f>IF(OR(G19=2013,G19=2015,G19=2017,G19=2019),G19+1,"NA")</f>
        <v>2016</v>
      </c>
      <c r="I155" s="284"/>
      <c r="J155" s="288" t="s">
        <v>129</v>
      </c>
      <c r="K155" s="288"/>
      <c r="L155" s="288"/>
      <c r="M155" s="121"/>
      <c r="N155" s="121"/>
      <c r="O155" s="211"/>
    </row>
    <row r="156" spans="2:15" ht="28.2" thickBot="1">
      <c r="B156" s="210"/>
      <c r="C156" s="430"/>
      <c r="D156" s="430"/>
      <c r="E156" s="428"/>
      <c r="F156" s="428"/>
      <c r="G156" s="285" t="s">
        <v>24</v>
      </c>
      <c r="H156" s="285" t="str">
        <f>IF(H155="NA"," ","Allocation Change")</f>
        <v>Allocation Change</v>
      </c>
      <c r="I156" s="285"/>
      <c r="J156" s="289" t="s">
        <v>130</v>
      </c>
      <c r="K156" s="289"/>
      <c r="L156" s="289"/>
      <c r="M156" s="121"/>
      <c r="N156" s="121"/>
      <c r="O156" s="211"/>
    </row>
    <row r="157" spans="2:15" ht="14.4" thickBot="1">
      <c r="B157" s="210"/>
      <c r="C157" s="156"/>
      <c r="D157" s="160" t="s">
        <v>50</v>
      </c>
      <c r="E157" s="162"/>
      <c r="F157" s="154"/>
      <c r="G157" s="163"/>
      <c r="H157" s="163"/>
      <c r="I157" s="326"/>
      <c r="J157" s="163"/>
      <c r="K157" s="289"/>
      <c r="L157" s="289"/>
      <c r="M157" s="121"/>
      <c r="N157" s="121"/>
      <c r="O157" s="211"/>
    </row>
    <row r="158" spans="2:15" ht="14.4" thickBot="1">
      <c r="B158" s="210"/>
      <c r="C158" s="156"/>
      <c r="D158" s="160" t="s">
        <v>50</v>
      </c>
      <c r="E158" s="162"/>
      <c r="F158" s="154"/>
      <c r="G158" s="163"/>
      <c r="H158" s="163"/>
      <c r="I158" s="326"/>
      <c r="J158" s="163"/>
      <c r="K158" s="289"/>
      <c r="L158" s="289"/>
      <c r="M158" s="121"/>
      <c r="N158" s="121"/>
      <c r="O158" s="211"/>
    </row>
    <row r="159" spans="2:15" ht="14.4" thickBot="1">
      <c r="B159" s="210"/>
      <c r="C159" s="156"/>
      <c r="D159" s="160" t="s">
        <v>50</v>
      </c>
      <c r="E159" s="162"/>
      <c r="F159" s="154"/>
      <c r="G159" s="163"/>
      <c r="H159" s="163"/>
      <c r="I159" s="326"/>
      <c r="J159" s="163"/>
      <c r="K159" s="289"/>
      <c r="L159" s="289"/>
      <c r="M159" s="121"/>
      <c r="N159" s="121"/>
      <c r="O159" s="211"/>
    </row>
    <row r="160" spans="2:15" ht="14.4" thickBot="1">
      <c r="B160" s="210"/>
      <c r="C160" s="156"/>
      <c r="D160" s="160" t="s">
        <v>50</v>
      </c>
      <c r="E160" s="162"/>
      <c r="F160" s="154"/>
      <c r="G160" s="163"/>
      <c r="H160" s="163"/>
      <c r="I160" s="326"/>
      <c r="J160" s="163"/>
      <c r="K160" s="289"/>
      <c r="L160" s="289"/>
      <c r="M160" s="121"/>
      <c r="N160" s="121"/>
      <c r="O160" s="211"/>
    </row>
    <row r="161" spans="2:15" ht="14.4" thickBot="1">
      <c r="B161" s="210"/>
      <c r="C161" s="156"/>
      <c r="D161" s="160" t="s">
        <v>50</v>
      </c>
      <c r="E161" s="162"/>
      <c r="F161" s="154"/>
      <c r="G161" s="163"/>
      <c r="H161" s="163"/>
      <c r="I161" s="326"/>
      <c r="J161" s="163"/>
      <c r="K161" s="289"/>
      <c r="L161" s="289"/>
      <c r="M161" s="121"/>
      <c r="N161" s="121"/>
      <c r="O161" s="211"/>
    </row>
    <row r="162" spans="2:15" ht="14.4" thickBot="1">
      <c r="B162" s="210"/>
      <c r="C162" s="156"/>
      <c r="D162" s="160" t="s">
        <v>50</v>
      </c>
      <c r="E162" s="162"/>
      <c r="F162" s="154"/>
      <c r="G162" s="163"/>
      <c r="H162" s="163"/>
      <c r="I162" s="326"/>
      <c r="J162" s="163"/>
      <c r="K162" s="289"/>
      <c r="L162" s="289"/>
      <c r="M162" s="121"/>
      <c r="N162" s="121"/>
      <c r="O162" s="211"/>
    </row>
    <row r="163" spans="2:15" ht="13.8" thickBot="1">
      <c r="B163" s="217"/>
      <c r="C163" s="123"/>
      <c r="D163" s="123"/>
      <c r="E163" s="123"/>
      <c r="F163" s="123"/>
      <c r="G163" s="123"/>
      <c r="H163" s="123"/>
      <c r="I163" s="123"/>
      <c r="J163" s="124"/>
      <c r="K163" s="124"/>
      <c r="L163" s="124"/>
      <c r="M163" s="124"/>
      <c r="N163" s="124"/>
      <c r="O163" s="218"/>
    </row>
    <row r="164" spans="3:9" ht="18.6" thickBot="1" thickTop="1">
      <c r="C164" s="109"/>
      <c r="D164" s="108"/>
      <c r="E164" s="108"/>
      <c r="F164" s="108"/>
      <c r="G164" s="108"/>
      <c r="H164" s="108"/>
      <c r="I164" s="108"/>
    </row>
    <row r="165" spans="2:15" ht="18.6"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43</v>
      </c>
      <c r="G166" s="125"/>
      <c r="H166" s="125"/>
      <c r="I166" s="125"/>
      <c r="J166" s="116"/>
      <c r="K166" s="116"/>
      <c r="L166" s="116"/>
      <c r="M166" s="116"/>
      <c r="N166" s="116"/>
      <c r="O166" s="211"/>
    </row>
    <row r="167" spans="2:15" ht="15" customHeight="1" thickBot="1">
      <c r="B167" s="210"/>
      <c r="C167" s="243" t="s">
        <v>121</v>
      </c>
      <c r="D167" s="119"/>
      <c r="E167" s="119"/>
      <c r="F167" s="161" t="s">
        <v>44</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417" t="s">
        <v>147</v>
      </c>
      <c r="G171" s="418"/>
      <c r="H171" s="418"/>
      <c r="I171" s="418"/>
      <c r="J171" s="418"/>
      <c r="K171" s="418"/>
      <c r="L171" s="418"/>
      <c r="M171" s="418"/>
      <c r="N171" s="419"/>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423" t="s">
        <v>152</v>
      </c>
      <c r="D173" s="423"/>
      <c r="E173" s="423"/>
      <c r="F173" s="423"/>
      <c r="G173" s="423"/>
      <c r="H173" s="423"/>
      <c r="I173" s="423"/>
      <c r="J173" s="423"/>
      <c r="K173" s="423"/>
      <c r="L173" s="423"/>
      <c r="M173" s="423"/>
      <c r="N173" s="179"/>
      <c r="O173" s="224"/>
    </row>
    <row r="174" spans="2:15" ht="34.5" customHeight="1" thickBot="1">
      <c r="B174" s="210"/>
      <c r="C174" s="420" t="s">
        <v>139</v>
      </c>
      <c r="D174" s="421"/>
      <c r="E174" s="421"/>
      <c r="F174" s="421"/>
      <c r="G174" s="421"/>
      <c r="H174" s="421"/>
      <c r="I174" s="421"/>
      <c r="J174" s="421"/>
      <c r="K174" s="421"/>
      <c r="L174" s="421"/>
      <c r="M174" s="421"/>
      <c r="N174" s="422"/>
      <c r="O174" s="224"/>
    </row>
    <row r="175" spans="2:15" ht="34.5" customHeight="1" thickBot="1">
      <c r="B175" s="210"/>
      <c r="C175" s="424" t="s">
        <v>123</v>
      </c>
      <c r="D175" s="425"/>
      <c r="E175" s="425"/>
      <c r="F175" s="425"/>
      <c r="G175" s="425"/>
      <c r="H175" s="425"/>
      <c r="I175" s="425"/>
      <c r="J175" s="425"/>
      <c r="K175" s="425"/>
      <c r="L175" s="425"/>
      <c r="M175" s="425"/>
      <c r="N175" s="426"/>
      <c r="O175" s="224"/>
    </row>
    <row r="176" spans="2:15" ht="34.5" customHeight="1" thickBot="1">
      <c r="B176" s="210"/>
      <c r="C176" s="424" t="s">
        <v>123</v>
      </c>
      <c r="D176" s="425"/>
      <c r="E176" s="425"/>
      <c r="F176" s="425"/>
      <c r="G176" s="425"/>
      <c r="H176" s="425"/>
      <c r="I176" s="425"/>
      <c r="J176" s="425"/>
      <c r="K176" s="425"/>
      <c r="L176" s="425"/>
      <c r="M176" s="425"/>
      <c r="N176" s="426"/>
      <c r="O176" s="224"/>
    </row>
    <row r="177" spans="2:15" ht="34.5" customHeight="1" thickBot="1">
      <c r="B177" s="210"/>
      <c r="C177" s="424" t="s">
        <v>123</v>
      </c>
      <c r="D177" s="425"/>
      <c r="E177" s="425"/>
      <c r="F177" s="425"/>
      <c r="G177" s="425"/>
      <c r="H177" s="425"/>
      <c r="I177" s="425"/>
      <c r="J177" s="425"/>
      <c r="K177" s="425"/>
      <c r="L177" s="425"/>
      <c r="M177" s="425"/>
      <c r="N177" s="426"/>
      <c r="O177" s="224"/>
    </row>
    <row r="178" spans="2:15" ht="34.5" customHeight="1" thickBot="1">
      <c r="B178" s="210"/>
      <c r="C178" s="424" t="s">
        <v>123</v>
      </c>
      <c r="D178" s="425"/>
      <c r="E178" s="425"/>
      <c r="F178" s="425"/>
      <c r="G178" s="425"/>
      <c r="H178" s="425"/>
      <c r="I178" s="425"/>
      <c r="J178" s="425"/>
      <c r="K178" s="425"/>
      <c r="L178" s="425"/>
      <c r="M178" s="425"/>
      <c r="N178" s="426"/>
      <c r="O178" s="224"/>
    </row>
    <row r="179" spans="2:15" ht="19.5" customHeight="1">
      <c r="B179" s="210"/>
      <c r="C179" s="129"/>
      <c r="D179" s="125"/>
      <c r="E179" s="125"/>
      <c r="F179" s="125"/>
      <c r="G179" s="125"/>
      <c r="H179" s="125"/>
      <c r="I179" s="125"/>
      <c r="J179" s="116"/>
      <c r="K179" s="116"/>
      <c r="L179" s="116"/>
      <c r="M179" s="116"/>
      <c r="N179" s="116"/>
      <c r="O179" s="211"/>
    </row>
    <row r="180" spans="2:15" ht="18.75" customHeight="1">
      <c r="B180" s="210"/>
      <c r="C180" s="423" t="s">
        <v>138</v>
      </c>
      <c r="D180" s="423"/>
      <c r="E180" s="423"/>
      <c r="F180" s="423"/>
      <c r="G180" s="423"/>
      <c r="H180" s="423"/>
      <c r="I180" s="423"/>
      <c r="J180" s="423"/>
      <c r="K180" s="423"/>
      <c r="L180" s="423"/>
      <c r="M180" s="423"/>
      <c r="N180" s="116"/>
      <c r="O180" s="211"/>
    </row>
    <row r="181" spans="2:15" ht="14.4" thickBot="1">
      <c r="B181" s="217"/>
      <c r="C181" s="134"/>
      <c r="D181" s="134"/>
      <c r="E181" s="134"/>
      <c r="F181" s="134"/>
      <c r="G181" s="134"/>
      <c r="H181" s="134"/>
      <c r="I181" s="134"/>
      <c r="J181" s="135"/>
      <c r="K181" s="135"/>
      <c r="L181" s="135"/>
      <c r="M181" s="135"/>
      <c r="N181" s="135"/>
      <c r="O181" s="218"/>
    </row>
    <row r="182" spans="3:9" ht="13.8" thickTop="1">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9" ht="12.75">
      <c r="C195" s="108"/>
      <c r="D195" s="108"/>
      <c r="E195" s="108"/>
      <c r="F195" s="108"/>
      <c r="G195" s="108"/>
      <c r="H195" s="108"/>
      <c r="I195" s="108"/>
    </row>
    <row r="196" spans="3:17" ht="12.75">
      <c r="C196" s="227" t="s">
        <v>122</v>
      </c>
      <c r="D196" s="228"/>
      <c r="E196" s="228"/>
      <c r="F196" s="228"/>
      <c r="G196" s="228"/>
      <c r="H196" s="228"/>
      <c r="I196" s="228"/>
      <c r="J196" s="229"/>
      <c r="K196" s="229"/>
      <c r="L196" s="229"/>
      <c r="M196" s="229"/>
      <c r="N196" s="229"/>
      <c r="O196" s="229"/>
      <c r="P196" s="229"/>
      <c r="Q196" s="229"/>
    </row>
    <row r="197" spans="3:17" ht="12.75">
      <c r="C197" s="228" t="str">
        <f>IF(F167="N","The transaction is not backed by new revenue. ","The transaction is backed by new revenue. ")</f>
        <v xml:space="preserve">The transaction is not backed by new revenue. </v>
      </c>
      <c r="D197" s="228"/>
      <c r="E197" s="228"/>
      <c r="F197" s="228"/>
      <c r="G197" s="228"/>
      <c r="H197" s="228"/>
      <c r="I197" s="228"/>
      <c r="J197" s="229"/>
      <c r="K197" s="229"/>
      <c r="L197" s="229"/>
      <c r="M197" s="229"/>
      <c r="N197" s="229"/>
      <c r="O197" s="229"/>
      <c r="P197" s="229"/>
      <c r="Q197" s="229"/>
    </row>
    <row r="198" spans="3:17" ht="12.75">
      <c r="C198" s="227" t="str">
        <f>IF(F167="N","",IF(F168="N","The new revenue does not include grant revenue. ","The new revenue includes grant revenue. "))</f>
        <v/>
      </c>
      <c r="D198" s="228"/>
      <c r="E198" s="228"/>
      <c r="F198" s="228"/>
      <c r="G198" s="228"/>
      <c r="H198" s="228"/>
      <c r="I198" s="228"/>
      <c r="J198" s="229"/>
      <c r="K198" s="229"/>
      <c r="L198" s="229"/>
      <c r="M198" s="229"/>
      <c r="N198" s="229"/>
      <c r="O198" s="229"/>
      <c r="P198" s="229"/>
      <c r="Q198" s="229"/>
    </row>
    <row r="199" spans="3:17" ht="12.75">
      <c r="C199" s="227" t="str">
        <f>IF(F167="N"," ",IF(F168="N"," ",IF(F169="N","The grant has not been awarded. ","The grant has been awarded. ")))</f>
        <v xml:space="preserve"> </v>
      </c>
      <c r="D199" s="228"/>
      <c r="E199" s="228"/>
      <c r="F199" s="228"/>
      <c r="G199" s="228"/>
      <c r="H199" s="228"/>
      <c r="I199" s="228"/>
      <c r="J199" s="229"/>
      <c r="K199" s="229"/>
      <c r="L199" s="229"/>
      <c r="M199" s="229"/>
      <c r="N199" s="229"/>
      <c r="O199" s="229"/>
      <c r="P199" s="229"/>
      <c r="Q199" s="229"/>
    </row>
    <row r="200" spans="3:17" ht="12.75">
      <c r="C200" s="228" t="str">
        <f>IF(F167="N"," ",IF(F170="N","The new revenue has not been received. ","The new revenue has been received. "))</f>
        <v xml:space="preserve"> </v>
      </c>
      <c r="D200" s="228"/>
      <c r="E200" s="228"/>
      <c r="F200" s="228"/>
      <c r="G200" s="228"/>
      <c r="H200" s="228"/>
      <c r="I200" s="228"/>
      <c r="J200" s="229"/>
      <c r="K200" s="229"/>
      <c r="L200" s="229"/>
      <c r="M200" s="229"/>
      <c r="N200" s="229"/>
      <c r="O200" s="229"/>
      <c r="P200" s="229"/>
      <c r="Q200" s="229"/>
    </row>
    <row r="201" spans="3:17" ht="12.75">
      <c r="C201" s="227" t="str">
        <f>IF(F167="N"," ",IF(F170="N",F171," "))</f>
        <v xml:space="preserve"> </v>
      </c>
      <c r="D201" s="228"/>
      <c r="E201" s="228"/>
      <c r="F201" s="228"/>
      <c r="G201" s="228"/>
      <c r="H201" s="228"/>
      <c r="I201" s="228"/>
      <c r="J201" s="229"/>
      <c r="K201" s="229"/>
      <c r="L201" s="229"/>
      <c r="M201" s="229"/>
      <c r="N201" s="229"/>
      <c r="O201" s="229"/>
      <c r="P201" s="229"/>
      <c r="Q201" s="229"/>
    </row>
    <row r="202" spans="3:17" ht="12.75">
      <c r="C202" s="227" t="s">
        <v>110</v>
      </c>
      <c r="D202" s="228"/>
      <c r="E202" s="228"/>
      <c r="F202" s="228"/>
      <c r="G202" s="228"/>
      <c r="H202" s="228"/>
      <c r="I202" s="228"/>
      <c r="J202" s="229"/>
      <c r="K202" s="229"/>
      <c r="L202" s="229"/>
      <c r="M202" s="229"/>
      <c r="N202" s="229"/>
      <c r="O202" s="229"/>
      <c r="P202" s="229"/>
      <c r="Q202" s="229"/>
    </row>
    <row r="203" spans="3:17" ht="11.25" customHeight="1">
      <c r="C203" s="416"/>
      <c r="D203" s="416"/>
      <c r="E203" s="416"/>
      <c r="F203" s="416"/>
      <c r="G203" s="416"/>
      <c r="H203" s="416"/>
      <c r="I203" s="416"/>
      <c r="J203" s="416"/>
      <c r="K203" s="416"/>
      <c r="L203" s="416"/>
      <c r="M203" s="416"/>
      <c r="N203" s="416"/>
      <c r="O203" s="416"/>
      <c r="P203" s="416"/>
      <c r="Q203" s="416"/>
    </row>
    <row r="204" spans="3:17" ht="12.75">
      <c r="C204" s="228"/>
      <c r="D204" s="228"/>
      <c r="E204" s="228"/>
      <c r="F204" s="228"/>
      <c r="G204" s="228"/>
      <c r="H204" s="228"/>
      <c r="I204" s="228"/>
      <c r="J204" s="229"/>
      <c r="K204" s="229"/>
      <c r="L204" s="229"/>
      <c r="M204" s="229"/>
      <c r="N204" s="229"/>
      <c r="O204" s="229"/>
      <c r="P204" s="229"/>
      <c r="Q204" s="229"/>
    </row>
    <row r="205" spans="3:17" ht="12.75">
      <c r="C205" s="230">
        <f>G29</f>
        <v>0</v>
      </c>
      <c r="D205" s="227" t="s">
        <v>43</v>
      </c>
      <c r="E205" s="228" t="str">
        <f>IF(D52="Y",CONCATENATE(F52," in fund balance is being used to cover indicated expenditures.  "),"")</f>
        <v/>
      </c>
      <c r="F205" s="228"/>
      <c r="G205" s="228"/>
      <c r="H205" s="228"/>
      <c r="I205" s="228"/>
      <c r="J205" s="229"/>
      <c r="K205" s="229"/>
      <c r="L205" s="229"/>
      <c r="M205" s="229"/>
      <c r="N205" s="229"/>
      <c r="O205" s="229"/>
      <c r="P205" s="229"/>
      <c r="Q205" s="229"/>
    </row>
    <row r="206" spans="3:17" ht="12.75">
      <c r="C206" s="230">
        <f>H29</f>
        <v>0</v>
      </c>
      <c r="D206" s="227" t="s">
        <v>44</v>
      </c>
      <c r="E206" s="228" t="str">
        <f>IF(D54="Y",CONCATENATE(F54," in reallocated grant funding is being used to cover indicated expenditures."),"")</f>
        <v/>
      </c>
      <c r="F206" s="228"/>
      <c r="G206" s="228"/>
      <c r="H206" s="228"/>
      <c r="I206" s="228"/>
      <c r="J206" s="229"/>
      <c r="K206" s="229"/>
      <c r="L206" s="229"/>
      <c r="M206" s="229"/>
      <c r="N206" s="229"/>
      <c r="O206" s="229"/>
      <c r="P206" s="229"/>
      <c r="Q206" s="229"/>
    </row>
    <row r="207" spans="3:17" ht="12.75">
      <c r="C207" s="230">
        <f>I29</f>
        <v>0</v>
      </c>
      <c r="D207" s="228"/>
      <c r="E207" s="228"/>
      <c r="F207" s="228"/>
      <c r="G207" s="228"/>
      <c r="H207" s="228"/>
      <c r="I207" s="228"/>
      <c r="J207" s="229"/>
      <c r="K207" s="229"/>
      <c r="L207" s="229"/>
      <c r="M207" s="229"/>
      <c r="N207" s="229"/>
      <c r="O207" s="229"/>
      <c r="P207" s="229"/>
      <c r="Q207" s="229"/>
    </row>
    <row r="208" spans="3:17" ht="12.75">
      <c r="C208" s="230">
        <f>I30</f>
        <v>0</v>
      </c>
      <c r="D208" s="228"/>
      <c r="E208" s="228"/>
      <c r="F208" s="228"/>
      <c r="G208" s="228"/>
      <c r="H208" s="228"/>
      <c r="I208" s="228"/>
      <c r="J208" s="229"/>
      <c r="K208" s="229"/>
      <c r="L208" s="229"/>
      <c r="M208" s="229"/>
      <c r="N208" s="229"/>
      <c r="O208" s="229"/>
      <c r="P208" s="229"/>
      <c r="Q208" s="229"/>
    </row>
    <row r="209" spans="3:17" ht="12.75">
      <c r="C209" s="230">
        <f>G30</f>
        <v>0</v>
      </c>
      <c r="D209" s="228"/>
      <c r="E209" s="228"/>
      <c r="F209" s="228"/>
      <c r="G209" s="228"/>
      <c r="H209" s="228"/>
      <c r="I209" s="228"/>
      <c r="J209" s="229"/>
      <c r="K209" s="229"/>
      <c r="L209" s="229"/>
      <c r="M209" s="229"/>
      <c r="N209" s="229"/>
      <c r="O209" s="229"/>
      <c r="P209" s="229"/>
      <c r="Q209" s="229"/>
    </row>
    <row r="210" spans="3:17" ht="12.75">
      <c r="C210" s="230">
        <f>H30</f>
        <v>0</v>
      </c>
      <c r="D210" s="228"/>
      <c r="E210" s="228"/>
      <c r="F210" s="228"/>
      <c r="G210" s="228"/>
      <c r="H210" s="228"/>
      <c r="I210" s="228"/>
      <c r="J210" s="229"/>
      <c r="K210" s="229"/>
      <c r="L210" s="229"/>
      <c r="M210" s="229"/>
      <c r="N210" s="229"/>
      <c r="O210" s="229"/>
      <c r="P210" s="229"/>
      <c r="Q210" s="229"/>
    </row>
    <row r="211" spans="3:17" ht="12.75">
      <c r="C211" s="230" t="str">
        <f>I31</f>
        <v>NA</v>
      </c>
      <c r="D211" s="228"/>
      <c r="E211" s="228"/>
      <c r="F211" s="228"/>
      <c r="G211" s="228"/>
      <c r="H211" s="228"/>
      <c r="I211" s="228"/>
      <c r="J211" s="229"/>
      <c r="K211" s="229"/>
      <c r="L211" s="229"/>
      <c r="M211" s="229"/>
      <c r="N211" s="229"/>
      <c r="O211" s="229"/>
      <c r="P211" s="229"/>
      <c r="Q211" s="229"/>
    </row>
    <row r="212" spans="3:17" ht="12.75">
      <c r="C212" s="230" t="str">
        <f>J31</f>
        <v xml:space="preserve"> </v>
      </c>
      <c r="D212" s="228"/>
      <c r="E212" s="228"/>
      <c r="F212" s="228"/>
      <c r="G212" s="228"/>
      <c r="H212" s="228"/>
      <c r="I212" s="228"/>
      <c r="J212" s="229"/>
      <c r="K212" s="229"/>
      <c r="L212" s="229"/>
      <c r="M212" s="229"/>
      <c r="N212" s="229"/>
      <c r="O212" s="229"/>
      <c r="P212" s="229"/>
      <c r="Q212" s="229"/>
    </row>
    <row r="213" spans="3:17" ht="12.75">
      <c r="C213" s="231"/>
      <c r="D213" s="227" t="s">
        <v>43</v>
      </c>
      <c r="E213" s="228"/>
      <c r="F213" s="228"/>
      <c r="G213" s="228"/>
      <c r="H213" s="228"/>
      <c r="I213" s="228"/>
      <c r="J213" s="229"/>
      <c r="K213" s="229"/>
      <c r="L213" s="229"/>
      <c r="M213" s="229"/>
      <c r="N213" s="229"/>
      <c r="O213" s="229"/>
      <c r="P213" s="229"/>
      <c r="Q213" s="229"/>
    </row>
    <row r="214" spans="3:17" ht="12.75">
      <c r="C214" s="230"/>
      <c r="D214" s="227" t="s">
        <v>48</v>
      </c>
      <c r="E214" s="228"/>
      <c r="F214" s="228"/>
      <c r="G214" s="228"/>
      <c r="H214" s="228"/>
      <c r="I214" s="228"/>
      <c r="J214" s="229"/>
      <c r="K214" s="229"/>
      <c r="L214" s="229"/>
      <c r="M214" s="229"/>
      <c r="N214" s="229"/>
      <c r="O214" s="229"/>
      <c r="P214" s="229"/>
      <c r="Q214" s="229"/>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226"/>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row r="343" spans="3:9" ht="12.75">
      <c r="C343" s="108"/>
      <c r="D343" s="108"/>
      <c r="E343" s="108"/>
      <c r="F343" s="108"/>
      <c r="G343" s="108"/>
      <c r="H343" s="108"/>
      <c r="I343" s="108"/>
    </row>
  </sheetData>
  <mergeCells count="82">
    <mergeCell ref="C36:M36"/>
    <mergeCell ref="C2:M2"/>
    <mergeCell ref="D11:F11"/>
    <mergeCell ref="D12:F12"/>
    <mergeCell ref="D13:F13"/>
    <mergeCell ref="D14:F14"/>
    <mergeCell ref="D15:F15"/>
    <mergeCell ref="D16:E16"/>
    <mergeCell ref="D17:F17"/>
    <mergeCell ref="D18:F18"/>
    <mergeCell ref="D19:F19"/>
    <mergeCell ref="G20:I20"/>
    <mergeCell ref="C74:D74"/>
    <mergeCell ref="E74:M74"/>
    <mergeCell ref="D40:F40"/>
    <mergeCell ref="D41:F41"/>
    <mergeCell ref="D43:I43"/>
    <mergeCell ref="C48:M48"/>
    <mergeCell ref="E57:F57"/>
    <mergeCell ref="E58:F58"/>
    <mergeCell ref="C68:M68"/>
    <mergeCell ref="C69:F69"/>
    <mergeCell ref="E71:M71"/>
    <mergeCell ref="E72:M72"/>
    <mergeCell ref="E73:M73"/>
    <mergeCell ref="C75:D75"/>
    <mergeCell ref="E75:M75"/>
    <mergeCell ref="C76:D76"/>
    <mergeCell ref="E76:M76"/>
    <mergeCell ref="C77:D77"/>
    <mergeCell ref="E77:M77"/>
    <mergeCell ref="C99:D99"/>
    <mergeCell ref="C81:D81"/>
    <mergeCell ref="E81:F81"/>
    <mergeCell ref="C85:D85"/>
    <mergeCell ref="C86:D86"/>
    <mergeCell ref="C87:D87"/>
    <mergeCell ref="C88:D88"/>
    <mergeCell ref="C92:D92"/>
    <mergeCell ref="E92:F92"/>
    <mergeCell ref="C96:D96"/>
    <mergeCell ref="C97:D97"/>
    <mergeCell ref="C98:D98"/>
    <mergeCell ref="C142:D142"/>
    <mergeCell ref="C121:D121"/>
    <mergeCell ref="C103:D103"/>
    <mergeCell ref="E103:F103"/>
    <mergeCell ref="C107:D107"/>
    <mergeCell ref="C108:D108"/>
    <mergeCell ref="C109:D109"/>
    <mergeCell ref="C110:D110"/>
    <mergeCell ref="C114:D114"/>
    <mergeCell ref="E114:F114"/>
    <mergeCell ref="C118:D118"/>
    <mergeCell ref="C119:D119"/>
    <mergeCell ref="C120:D120"/>
    <mergeCell ref="C132:D132"/>
    <mergeCell ref="C136:D136"/>
    <mergeCell ref="E136:F136"/>
    <mergeCell ref="C140:D140"/>
    <mergeCell ref="C141:D141"/>
    <mergeCell ref="C125:D125"/>
    <mergeCell ref="E125:F125"/>
    <mergeCell ref="C129:D129"/>
    <mergeCell ref="C130:D130"/>
    <mergeCell ref="C131:D131"/>
    <mergeCell ref="D39:F39"/>
    <mergeCell ref="C203:Q203"/>
    <mergeCell ref="C180:M180"/>
    <mergeCell ref="C148:M148"/>
    <mergeCell ref="C155:C156"/>
    <mergeCell ref="D155:D156"/>
    <mergeCell ref="E155:F156"/>
    <mergeCell ref="F171:N171"/>
    <mergeCell ref="C173:M173"/>
    <mergeCell ref="C174:N174"/>
    <mergeCell ref="C175:N175"/>
    <mergeCell ref="C176:N176"/>
    <mergeCell ref="C177:N177"/>
    <mergeCell ref="C178:N178"/>
    <mergeCell ref="C149:M149"/>
    <mergeCell ref="C143:D143"/>
  </mergeCells>
  <dataValidations count="3">
    <dataValidation type="list" allowBlank="1" showInputMessage="1" showErrorMessage="1" sqref="C157:C162 E124 E102 C58:C63 E80 E91 E113 E135">
      <formula1>$G$21:$G$27</formula1>
    </dataValidation>
    <dataValidation type="list" allowBlank="1" showInputMessage="1" showErrorMessage="1" sqref="D157:D162 I124 I102 I91 I80 D58:D63 I113 I135">
      <formula1>$C$205:$C$220</formula1>
    </dataValidation>
    <dataValidation type="list" allowBlank="1" showInputMessage="1" showErrorMessage="1" sqref="D54 D52 F151:F152 F166:F170 G39">
      <formula1>$D$205:$D$206</formula1>
    </dataValidation>
  </dataValidations>
  <printOptions/>
  <pageMargins left="0.7" right="0.7" top="0.75" bottom="0.75" header="0.3" footer="0.3"/>
  <pageSetup fitToHeight="1" fitToWidth="1" horizontalDpi="600" verticalDpi="600" orientation="portrait" paperSize="17" scale="3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
  <sheetViews>
    <sheetView showGridLines="0" zoomScale="90" zoomScaleNormal="90" workbookViewId="0" topLeftCell="A1">
      <selection activeCell="C22" sqref="C22"/>
    </sheetView>
  </sheetViews>
  <sheetFormatPr defaultColWidth="9.140625" defaultRowHeight="12.75"/>
  <cols>
    <col min="1" max="1" width="3.8515625" style="0" customWidth="1"/>
    <col min="2" max="2" width="25.8515625" style="0" customWidth="1"/>
    <col min="3" max="3" width="11.8515625" style="0" customWidth="1"/>
    <col min="4" max="4" width="8.28125" style="0" customWidth="1"/>
    <col min="5" max="6" width="11.57421875" style="0" customWidth="1"/>
    <col min="7" max="7" width="9.8515625" style="0" customWidth="1"/>
    <col min="8" max="8" width="58.8515625" style="0" customWidth="1"/>
    <col min="9" max="9" width="15.8515625" style="0" customWidth="1"/>
    <col min="10" max="10" width="13.7109375" style="0" hidden="1" customWidth="1"/>
    <col min="11" max="11" width="1.1484375" style="0" hidden="1" customWidth="1"/>
    <col min="12" max="12" width="15.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7.4">
      <c r="A1" s="512" t="s">
        <v>49</v>
      </c>
      <c r="B1" s="512"/>
      <c r="C1" s="512"/>
      <c r="D1" s="512"/>
      <c r="E1" s="512"/>
      <c r="F1" s="512"/>
      <c r="G1" s="512"/>
      <c r="H1" s="512"/>
      <c r="I1" s="512"/>
      <c r="J1" s="512"/>
      <c r="K1" s="512"/>
      <c r="L1" s="512"/>
      <c r="M1" s="512"/>
      <c r="N1" s="512"/>
      <c r="O1" s="512"/>
      <c r="P1" s="512"/>
      <c r="Q1" s="512"/>
      <c r="R1" s="512"/>
      <c r="S1" s="512"/>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69" t="s">
        <v>31</v>
      </c>
      <c r="B3" s="469"/>
      <c r="C3" s="469"/>
      <c r="D3" s="469"/>
      <c r="E3" s="469"/>
      <c r="F3" s="469"/>
      <c r="G3" s="469"/>
      <c r="H3" s="469"/>
      <c r="I3" s="469"/>
      <c r="J3" s="469"/>
      <c r="K3" s="469"/>
      <c r="L3" s="469"/>
      <c r="M3" s="469"/>
      <c r="N3" s="469"/>
      <c r="O3" s="469"/>
      <c r="P3" s="469"/>
      <c r="Q3" s="469"/>
      <c r="R3" s="469"/>
      <c r="S3" s="469"/>
      <c r="T3" s="1"/>
    </row>
    <row r="4" spans="1:20" ht="3" customHeight="1" thickBot="1" thickTop="1">
      <c r="A4" s="523"/>
      <c r="B4" s="524"/>
      <c r="C4" s="524"/>
      <c r="D4" s="524"/>
      <c r="E4" s="524"/>
      <c r="F4" s="524"/>
      <c r="G4" s="524"/>
      <c r="H4" s="524"/>
      <c r="I4" s="524"/>
      <c r="J4" s="524"/>
      <c r="K4" s="524"/>
      <c r="L4" s="524"/>
      <c r="M4" s="524"/>
      <c r="N4" s="524"/>
      <c r="O4" s="524"/>
      <c r="P4" s="524"/>
      <c r="Q4" s="524"/>
      <c r="R4" s="524"/>
      <c r="S4" s="524"/>
      <c r="T4" s="1"/>
    </row>
    <row r="5" spans="1:19" ht="13.8">
      <c r="A5" s="533" t="s">
        <v>7</v>
      </c>
      <c r="B5" s="531"/>
      <c r="C5" s="531"/>
      <c r="D5" s="531"/>
      <c r="E5" s="531"/>
      <c r="F5" s="531"/>
      <c r="G5" s="531"/>
      <c r="H5" s="531"/>
      <c r="I5" s="531"/>
      <c r="J5" s="531"/>
      <c r="K5" s="531"/>
      <c r="L5" s="531"/>
      <c r="M5" s="531"/>
      <c r="N5" s="531"/>
      <c r="O5" s="531"/>
      <c r="P5" s="531"/>
      <c r="Q5" s="531"/>
      <c r="R5" s="531"/>
      <c r="S5" s="532"/>
    </row>
    <row r="6" spans="1:20" ht="13.8">
      <c r="A6" s="529" t="s">
        <v>0</v>
      </c>
      <c r="B6" s="530"/>
      <c r="C6" s="528" t="str">
        <f>IF('2b.  Complex Form Data Entry'!G11="","   ",'2b.  Complex Form Data Entry'!G11)</f>
        <v xml:space="preserve">   </v>
      </c>
      <c r="D6" s="528"/>
      <c r="E6" s="528"/>
      <c r="F6" s="528"/>
      <c r="G6" s="528"/>
      <c r="H6" s="528"/>
      <c r="I6" s="528"/>
      <c r="J6" s="528"/>
      <c r="L6" s="293" t="s">
        <v>16</v>
      </c>
      <c r="M6" s="293"/>
      <c r="O6" s="72"/>
      <c r="Q6" s="72"/>
      <c r="R6" s="319" t="str">
        <f>IF('2b.  Complex Form Data Entry'!G17="","   ",'2b.  Complex Form Data Entry'!G17)</f>
        <v xml:space="preserve">   </v>
      </c>
      <c r="S6" s="71" t="s">
        <v>17</v>
      </c>
      <c r="T6" s="11"/>
    </row>
    <row r="7" spans="1:20" ht="13.5" customHeight="1">
      <c r="A7" s="534" t="s">
        <v>150</v>
      </c>
      <c r="B7" s="525"/>
      <c r="C7" s="535" t="str">
        <f>IF('2b.  Complex Form Data Entry'!G12="","   ",'2b.  Complex Form Data Entry'!G12)</f>
        <v xml:space="preserve">   </v>
      </c>
      <c r="D7" s="535"/>
      <c r="E7" s="535"/>
      <c r="F7" s="535"/>
      <c r="G7" s="535"/>
      <c r="H7" s="535"/>
      <c r="I7" s="535"/>
      <c r="J7" s="535"/>
      <c r="L7" s="294" t="s">
        <v>27</v>
      </c>
      <c r="M7" s="294"/>
      <c r="P7" s="73"/>
      <c r="Q7" s="73"/>
      <c r="R7" s="320">
        <f>'2b.  Complex Form Data Entry'!G18</f>
        <v>0</v>
      </c>
      <c r="S7" s="54"/>
      <c r="T7" s="11"/>
    </row>
    <row r="8" spans="1:20" ht="13.5" customHeight="1">
      <c r="A8" s="526" t="s">
        <v>2</v>
      </c>
      <c r="B8" s="527"/>
      <c r="C8" s="292" t="str">
        <f>IF('2b.  Complex Form Data Entry'!G15="","   ",'2b.  Complex Form Data Entry'!G15)</f>
        <v xml:space="preserve">   </v>
      </c>
      <c r="E8" s="292"/>
      <c r="F8" s="527" t="s">
        <v>8</v>
      </c>
      <c r="G8" s="527"/>
      <c r="H8" s="329" t="str">
        <f>IF('2b.  Complex Form Data Entry'!G15=""," ",'2b.  Complex Form Data Entry'!G16)</f>
        <v xml:space="preserve"> </v>
      </c>
      <c r="I8" s="292"/>
      <c r="J8" s="292"/>
      <c r="L8" s="525" t="s">
        <v>10</v>
      </c>
      <c r="M8" s="525"/>
      <c r="N8" s="525"/>
      <c r="O8" s="525"/>
      <c r="P8" s="74"/>
      <c r="Q8" s="74"/>
      <c r="R8" s="292" t="str">
        <f>IF('2b.  Complex Form Data Entry'!G13="","   ",'2b.  Complex Form Data Entry'!G13)</f>
        <v xml:space="preserve">   </v>
      </c>
      <c r="S8" s="328"/>
      <c r="T8" s="11"/>
    </row>
    <row r="9" spans="1:20" ht="13.5" customHeight="1">
      <c r="A9" s="526" t="s">
        <v>3</v>
      </c>
      <c r="B9" s="527"/>
      <c r="C9" s="295"/>
      <c r="D9" s="292"/>
      <c r="E9" s="292"/>
      <c r="F9" s="527" t="s">
        <v>13</v>
      </c>
      <c r="G9" s="527"/>
      <c r="H9" s="292"/>
      <c r="I9" s="292"/>
      <c r="J9" s="292"/>
      <c r="L9" s="525" t="s">
        <v>9</v>
      </c>
      <c r="M9" s="525"/>
      <c r="N9" s="525"/>
      <c r="O9" s="525"/>
      <c r="P9" s="55"/>
      <c r="Q9" s="55"/>
      <c r="R9" s="292" t="str">
        <f>IF('2b.  Complex Form Data Entry'!G14="","   ",'2b.  Complex Form Data Entry'!G14)</f>
        <v xml:space="preserve">   </v>
      </c>
      <c r="S9" s="328"/>
      <c r="T9" s="11"/>
    </row>
    <row r="10" spans="1:20" ht="12.75">
      <c r="A10" s="330" t="s">
        <v>149</v>
      </c>
      <c r="B10" s="331"/>
      <c r="C10" s="519" t="str">
        <f>IF('2b.  Complex Form Data Entry'!G10=""," ",'2b.  Complex Form Data Entry'!G10)</f>
        <v xml:space="preserve"> </v>
      </c>
      <c r="D10" s="519"/>
      <c r="E10" s="519"/>
      <c r="F10" s="519"/>
      <c r="G10" s="519"/>
      <c r="H10" s="519"/>
      <c r="I10" s="519"/>
      <c r="J10" s="519"/>
      <c r="K10" s="519"/>
      <c r="L10" s="519"/>
      <c r="M10" s="519"/>
      <c r="N10" s="519"/>
      <c r="O10" s="519"/>
      <c r="P10" s="519"/>
      <c r="Q10" s="519"/>
      <c r="R10" s="519"/>
      <c r="S10" s="520"/>
      <c r="T10" s="11"/>
    </row>
    <row r="11" spans="1:20" ht="13.8" thickBot="1">
      <c r="A11" s="332"/>
      <c r="B11" s="333"/>
      <c r="C11" s="521"/>
      <c r="D11" s="521"/>
      <c r="E11" s="521"/>
      <c r="F11" s="521"/>
      <c r="G11" s="521"/>
      <c r="H11" s="521"/>
      <c r="I11" s="521"/>
      <c r="J11" s="521"/>
      <c r="K11" s="521"/>
      <c r="L11" s="521"/>
      <c r="M11" s="521"/>
      <c r="N11" s="521"/>
      <c r="O11" s="521"/>
      <c r="P11" s="521"/>
      <c r="Q11" s="521"/>
      <c r="R11" s="521"/>
      <c r="S11" s="522"/>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69" t="s">
        <v>14</v>
      </c>
      <c r="B13" s="469"/>
      <c r="C13" s="469"/>
      <c r="D13" s="469"/>
      <c r="E13" s="469"/>
      <c r="F13" s="469"/>
      <c r="G13" s="469"/>
      <c r="H13" s="469"/>
      <c r="I13" s="469"/>
      <c r="J13" s="469"/>
      <c r="K13" s="469"/>
      <c r="L13" s="469"/>
      <c r="M13" s="469"/>
      <c r="N13" s="469"/>
      <c r="O13" s="469"/>
      <c r="P13" s="469"/>
      <c r="Q13" s="469"/>
      <c r="R13" s="469"/>
      <c r="S13" s="469"/>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514" t="s">
        <v>32</v>
      </c>
      <c r="B15" s="514"/>
      <c r="C15" s="514"/>
      <c r="D15" s="514"/>
      <c r="E15" s="514"/>
      <c r="F15" s="514"/>
      <c r="G15" s="514"/>
      <c r="H15" s="514"/>
      <c r="I15" s="514"/>
      <c r="J15" s="514"/>
      <c r="K15" s="514"/>
      <c r="L15" s="514"/>
      <c r="M15" s="514"/>
      <c r="N15" s="514"/>
      <c r="O15" s="514"/>
      <c r="P15" s="514"/>
      <c r="Q15" s="514"/>
      <c r="R15" s="514"/>
      <c r="S15" s="514"/>
      <c r="T15" s="11"/>
    </row>
    <row r="16" spans="1:20" ht="3" customHeight="1" thickBot="1" thickTop="1">
      <c r="A16" s="3"/>
      <c r="B16" s="3"/>
      <c r="D16" s="3"/>
      <c r="E16" s="2"/>
      <c r="F16" s="2"/>
      <c r="G16" s="2"/>
      <c r="H16" s="2"/>
      <c r="I16" s="2"/>
      <c r="J16" s="2"/>
      <c r="K16" s="2"/>
      <c r="L16" s="2"/>
      <c r="M16" s="2"/>
      <c r="N16" s="2"/>
      <c r="O16" s="2"/>
      <c r="P16" s="2"/>
      <c r="Q16" s="2"/>
      <c r="R16" s="2"/>
      <c r="T16" s="11"/>
    </row>
    <row r="17" spans="1:20" ht="27.75" customHeight="1" thickBot="1">
      <c r="A17" s="518" t="s">
        <v>143</v>
      </c>
      <c r="B17" s="518"/>
      <c r="C17" s="518"/>
      <c r="D17" s="518"/>
      <c r="E17" s="542" t="str">
        <f>IF('2b.  Complex Form Data Entry'!G39="N","NA",'2b.  Complex Form Data Entry'!G40)</f>
        <v>NA</v>
      </c>
      <c r="F17" s="543"/>
      <c r="G17" s="544"/>
      <c r="H17" s="477" t="s">
        <v>151</v>
      </c>
      <c r="I17" s="478"/>
      <c r="J17" s="478"/>
      <c r="K17" s="478"/>
      <c r="L17" s="478"/>
      <c r="M17" s="478"/>
      <c r="N17" s="310"/>
      <c r="O17" s="542" t="str">
        <f>IF('2b.  Complex Form Data Entry'!G39="N","NA",'2b.  Complex Form Data Entry'!G41)</f>
        <v>NA</v>
      </c>
      <c r="P17" s="543"/>
      <c r="Q17" s="543"/>
      <c r="R17" s="543"/>
      <c r="S17" s="544"/>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514" t="s">
        <v>33</v>
      </c>
      <c r="B19" s="514"/>
      <c r="C19" s="514"/>
      <c r="D19" s="514"/>
      <c r="E19" s="514"/>
      <c r="F19" s="514"/>
      <c r="G19" s="514"/>
      <c r="H19" s="514"/>
      <c r="I19" s="514"/>
      <c r="J19" s="514"/>
      <c r="K19" s="514"/>
      <c r="L19" s="514"/>
      <c r="M19" s="514"/>
      <c r="N19" s="514"/>
      <c r="O19" s="514"/>
      <c r="P19" s="514"/>
      <c r="Q19" s="514"/>
      <c r="R19" s="514"/>
      <c r="S19" s="514"/>
      <c r="T19" s="11"/>
    </row>
    <row r="20" spans="1:20" ht="3" customHeight="1" thickTop="1">
      <c r="A20" s="3"/>
      <c r="B20" s="3"/>
      <c r="D20" s="3"/>
      <c r="E20" s="2"/>
      <c r="F20" s="2"/>
      <c r="G20" s="2"/>
      <c r="H20" s="2"/>
      <c r="I20" s="2"/>
      <c r="J20" s="2"/>
      <c r="K20" s="2"/>
      <c r="L20" s="2"/>
      <c r="M20" s="2"/>
      <c r="N20" s="2"/>
      <c r="O20" s="2"/>
      <c r="P20" s="2"/>
      <c r="Q20" s="2"/>
      <c r="R20" s="2"/>
      <c r="T20" s="11"/>
    </row>
    <row r="21" spans="1:20" ht="16.8">
      <c r="A21" s="37" t="s">
        <v>115</v>
      </c>
      <c r="B21" s="2"/>
      <c r="D21" s="3"/>
      <c r="E21" s="3"/>
      <c r="F21" s="3"/>
      <c r="G21" s="3"/>
      <c r="H21" s="3"/>
      <c r="I21" s="3"/>
      <c r="J21" s="3"/>
      <c r="K21" s="3"/>
      <c r="L21" s="3"/>
      <c r="M21" s="3"/>
      <c r="N21" s="3"/>
      <c r="O21" s="3"/>
      <c r="P21" s="3"/>
      <c r="Q21" s="3"/>
      <c r="R21" s="3"/>
      <c r="T21" s="11"/>
    </row>
    <row r="22" spans="1:20" ht="3" customHeight="1">
      <c r="A22" s="184"/>
      <c r="B22" s="185"/>
      <c r="C22" s="185"/>
      <c r="D22" s="185"/>
      <c r="E22" s="185"/>
      <c r="F22" s="185"/>
      <c r="G22" s="185"/>
      <c r="H22" s="185"/>
      <c r="I22" s="185"/>
      <c r="J22" s="185"/>
      <c r="K22" s="185"/>
      <c r="L22" s="296"/>
      <c r="M22" s="185"/>
      <c r="N22" s="185"/>
      <c r="O22" s="296"/>
      <c r="P22" s="296"/>
      <c r="Q22" s="296"/>
      <c r="R22" s="296"/>
      <c r="S22" s="185"/>
      <c r="T22" s="11"/>
    </row>
    <row r="23" spans="1:20" ht="16.8" thickBot="1">
      <c r="A23" s="10" t="s">
        <v>144</v>
      </c>
      <c r="B23" s="10"/>
      <c r="C23" s="2"/>
      <c r="D23" s="3"/>
      <c r="E23" s="3"/>
      <c r="F23" s="3"/>
      <c r="G23" s="3"/>
      <c r="H23" s="3"/>
      <c r="I23" s="3"/>
      <c r="J23" s="3"/>
      <c r="K23" s="3"/>
      <c r="L23" s="3"/>
      <c r="M23" s="3"/>
      <c r="N23" s="3"/>
      <c r="O23" s="3"/>
      <c r="P23" s="3"/>
      <c r="Q23" s="3"/>
      <c r="R23" s="3"/>
      <c r="T23" s="11"/>
    </row>
    <row r="24" spans="1:20" ht="44.4" thickBot="1">
      <c r="A24" s="92" t="s">
        <v>18</v>
      </c>
      <c r="B24" s="93"/>
      <c r="C24" s="94"/>
      <c r="D24" s="95" t="s">
        <v>28</v>
      </c>
      <c r="E24" s="95" t="s">
        <v>29</v>
      </c>
      <c r="F24" s="95" t="s">
        <v>104</v>
      </c>
      <c r="G24" s="103" t="s">
        <v>11</v>
      </c>
      <c r="H24" s="95" t="s">
        <v>54</v>
      </c>
      <c r="I24" s="95" t="str">
        <f>'2b.  Complex Form Data Entry'!N57</f>
        <v>Sum of Revenues Prior to 2015</v>
      </c>
      <c r="J24" s="95">
        <f>'2b.  Complex Form Data Entry'!G19</f>
        <v>2015</v>
      </c>
      <c r="K24" s="96">
        <f>J24+1</f>
        <v>2016</v>
      </c>
      <c r="L24" s="96" t="str">
        <f>CONCATENATE(J24," / ",K24)</f>
        <v>2015 / 2016</v>
      </c>
      <c r="M24" s="96">
        <f>K24+1</f>
        <v>2017</v>
      </c>
      <c r="N24" s="96">
        <f>M24+1</f>
        <v>2018</v>
      </c>
      <c r="O24" s="96" t="str">
        <f>CONCATENATE(M24," / ",N24)</f>
        <v>2017 / 2018</v>
      </c>
      <c r="P24" s="96">
        <f>N24+1</f>
        <v>2019</v>
      </c>
      <c r="Q24" s="96">
        <f>P24+1</f>
        <v>2020</v>
      </c>
      <c r="R24" s="96" t="str">
        <f>CONCATENATE(P24," / ",Q24)</f>
        <v>2019 / 2020</v>
      </c>
      <c r="S24" s="97" t="s">
        <v>117</v>
      </c>
      <c r="T24" s="11"/>
    </row>
    <row r="25" spans="1:20" ht="13.8">
      <c r="A25" s="88" t="str">
        <f>IF('2b.  Complex Form Data Entry'!C58="","   ",'2b.  Complex Form Data Entry'!C58)</f>
        <v xml:space="preserve">   </v>
      </c>
      <c r="B25" s="78"/>
      <c r="C25" s="78"/>
      <c r="D25" s="177"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 xml:space="preserve">   </v>
      </c>
      <c r="E25" s="89"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 xml:space="preserve">   </v>
      </c>
      <c r="F25" s="177"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 xml:space="preserve">   </v>
      </c>
      <c r="G25" s="90" t="str">
        <f>IF(A25="","   ",'2b.  Complex Form Data Entry'!D58)</f>
        <v xml:space="preserve"> </v>
      </c>
      <c r="H25" s="196" t="str">
        <f>IF('2b.  Complex Form Data Entry'!E58="","   ",'2b.  Complex Form Data Entry'!E58)</f>
        <v xml:space="preserve">   </v>
      </c>
      <c r="I25" s="80">
        <f>'2b.  Complex Form Data Entry'!N58</f>
        <v>0</v>
      </c>
      <c r="J25" s="80">
        <f>'2b.  Complex Form Data Entry'!G58</f>
        <v>0</v>
      </c>
      <c r="K25" s="80">
        <f>'2b.  Complex Form Data Entry'!H58</f>
        <v>0</v>
      </c>
      <c r="L25" s="80">
        <f>J25+K25</f>
        <v>0</v>
      </c>
      <c r="M25" s="80">
        <f>'2b.  Complex Form Data Entry'!I58</f>
        <v>0</v>
      </c>
      <c r="N25" s="80">
        <f>'2b.  Complex Form Data Entry'!J58</f>
        <v>0</v>
      </c>
      <c r="O25" s="80">
        <f aca="true" t="shared" si="0" ref="O25:O31">M25+N25</f>
        <v>0</v>
      </c>
      <c r="P25" s="80">
        <f>'2b.  Complex Form Data Entry'!K58</f>
        <v>0</v>
      </c>
      <c r="Q25" s="80">
        <f>'2b.  Complex Form Data Entry'!L58</f>
        <v>0</v>
      </c>
      <c r="R25" s="80">
        <f aca="true" t="shared" si="1" ref="R25:R31">P25+Q25</f>
        <v>0</v>
      </c>
      <c r="S25" s="91">
        <f>'2b.  Complex Form Data Entry'!M58</f>
        <v>0</v>
      </c>
      <c r="T25" s="11"/>
    </row>
    <row r="26" spans="1:20" ht="13.8">
      <c r="A26" s="84" t="str">
        <f>IF('2b.  Complex Form Data Entry'!C59="","   ",'2b.  Complex Form Data Entry'!C59)</f>
        <v xml:space="preserve">   </v>
      </c>
      <c r="B26" s="75"/>
      <c r="C26" s="75"/>
      <c r="D26" s="177"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 xml:space="preserve">   </v>
      </c>
      <c r="E26" s="89"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 xml:space="preserve">   </v>
      </c>
      <c r="F26" s="177"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 xml:space="preserve">   </v>
      </c>
      <c r="G26" s="90" t="str">
        <f>IF(A26="","   ",'2b.  Complex Form Data Entry'!D59)</f>
        <v xml:space="preserve"> </v>
      </c>
      <c r="H26" s="76" t="str">
        <f>IF('2b.  Complex Form Data Entry'!E59="","   ",'2b.  Complex Form Data Entry'!E59)</f>
        <v xml:space="preserve">   </v>
      </c>
      <c r="I26" s="80">
        <f>'2b.  Complex Form Data Entry'!N59</f>
        <v>0</v>
      </c>
      <c r="J26" s="77">
        <f>'2b.  Complex Form Data Entry'!G59</f>
        <v>0</v>
      </c>
      <c r="K26" s="77">
        <f>'2b.  Complex Form Data Entry'!H59</f>
        <v>0</v>
      </c>
      <c r="L26" s="80">
        <f aca="true" t="shared" si="2" ref="L26:L31">J26+K26</f>
        <v>0</v>
      </c>
      <c r="M26" s="77">
        <f>'2b.  Complex Form Data Entry'!I59</f>
        <v>0</v>
      </c>
      <c r="N26" s="77">
        <f>'2b.  Complex Form Data Entry'!J59</f>
        <v>0</v>
      </c>
      <c r="O26" s="80">
        <f t="shared" si="0"/>
        <v>0</v>
      </c>
      <c r="P26" s="77">
        <f>'2b.  Complex Form Data Entry'!K59</f>
        <v>0</v>
      </c>
      <c r="Q26" s="77">
        <f>'2b.  Complex Form Data Entry'!L59</f>
        <v>0</v>
      </c>
      <c r="R26" s="80">
        <f t="shared" si="1"/>
        <v>0</v>
      </c>
      <c r="S26" s="87">
        <f>'2b.  Complex Form Data Entry'!M59</f>
        <v>0</v>
      </c>
      <c r="T26" s="11"/>
    </row>
    <row r="27" spans="1:20" ht="13.8">
      <c r="A27" s="84" t="str">
        <f>IF('2b.  Complex Form Data Entry'!C60="","   ",'2b.  Complex Form Data Entry'!C60)</f>
        <v xml:space="preserve">   </v>
      </c>
      <c r="B27" s="85"/>
      <c r="C27" s="85"/>
      <c r="D27" s="177"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 xml:space="preserve">   </v>
      </c>
      <c r="E27" s="89"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 xml:space="preserve">   </v>
      </c>
      <c r="F27" s="177" t="str">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 xml:space="preserve">   </v>
      </c>
      <c r="G27" s="90" t="str">
        <f>IF(A27="","   ",'2b.  Complex Form Data Entry'!D60)</f>
        <v xml:space="preserve"> </v>
      </c>
      <c r="H27" s="198" t="str">
        <f>IF('2b.  Complex Form Data Entry'!E60="","   ",'2b.  Complex Form Data Entry'!E60)</f>
        <v xml:space="preserve">   </v>
      </c>
      <c r="I27" s="80">
        <f>'2b.  Complex Form Data Entry'!N60</f>
        <v>0</v>
      </c>
      <c r="J27" s="77">
        <f>'2b.  Complex Form Data Entry'!G60</f>
        <v>0</v>
      </c>
      <c r="K27" s="77">
        <f>'2b.  Complex Form Data Entry'!H60</f>
        <v>0</v>
      </c>
      <c r="L27" s="80">
        <f t="shared" si="2"/>
        <v>0</v>
      </c>
      <c r="M27" s="77">
        <f>'2b.  Complex Form Data Entry'!I60</f>
        <v>0</v>
      </c>
      <c r="N27" s="77">
        <f>'2b.  Complex Form Data Entry'!J60</f>
        <v>0</v>
      </c>
      <c r="O27" s="80">
        <f t="shared" si="0"/>
        <v>0</v>
      </c>
      <c r="P27" s="77">
        <f>'2b.  Complex Form Data Entry'!K60</f>
        <v>0</v>
      </c>
      <c r="Q27" s="77">
        <f>'2b.  Complex Form Data Entry'!L60</f>
        <v>0</v>
      </c>
      <c r="R27" s="80">
        <f t="shared" si="1"/>
        <v>0</v>
      </c>
      <c r="S27" s="87">
        <f>'2b.  Complex Form Data Entry'!M60</f>
        <v>0</v>
      </c>
      <c r="T27" s="11"/>
    </row>
    <row r="28" spans="1:20" ht="13.8">
      <c r="A28" s="84" t="str">
        <f>IF('2b.  Complex Form Data Entry'!C61="","   ",'2b.  Complex Form Data Entry'!C61)</f>
        <v xml:space="preserve">   </v>
      </c>
      <c r="B28" s="85"/>
      <c r="C28" s="85"/>
      <c r="D28" s="177"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 xml:space="preserve">   </v>
      </c>
      <c r="E28" s="89"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 xml:space="preserve">   </v>
      </c>
      <c r="F28" s="177" t="str">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 xml:space="preserve">   </v>
      </c>
      <c r="G28" s="90" t="str">
        <f>IF(A28="","   ",'2b.  Complex Form Data Entry'!D61)</f>
        <v xml:space="preserve"> </v>
      </c>
      <c r="H28" s="198" t="str">
        <f>IF('2b.  Complex Form Data Entry'!E61="","   ",'2b.  Complex Form Data Entry'!E61)</f>
        <v xml:space="preserve">   </v>
      </c>
      <c r="I28" s="80">
        <f>'2b.  Complex Form Data Entry'!N61</f>
        <v>0</v>
      </c>
      <c r="J28" s="77">
        <f>'2b.  Complex Form Data Entry'!G61</f>
        <v>0</v>
      </c>
      <c r="K28" s="77">
        <f>'2b.  Complex Form Data Entry'!H61</f>
        <v>0</v>
      </c>
      <c r="L28" s="80">
        <f t="shared" si="2"/>
        <v>0</v>
      </c>
      <c r="M28" s="77">
        <f>'2b.  Complex Form Data Entry'!I61</f>
        <v>0</v>
      </c>
      <c r="N28" s="77">
        <f>'2b.  Complex Form Data Entry'!J61</f>
        <v>0</v>
      </c>
      <c r="O28" s="80">
        <f t="shared" si="0"/>
        <v>0</v>
      </c>
      <c r="P28" s="77">
        <f>'2b.  Complex Form Data Entry'!K61</f>
        <v>0</v>
      </c>
      <c r="Q28" s="77">
        <f>'2b.  Complex Form Data Entry'!L61</f>
        <v>0</v>
      </c>
      <c r="R28" s="80">
        <f t="shared" si="1"/>
        <v>0</v>
      </c>
      <c r="S28" s="87">
        <f>'2b.  Complex Form Data Entry'!M61</f>
        <v>0</v>
      </c>
      <c r="T28" s="11"/>
    </row>
    <row r="29" spans="1:20" ht="13.8">
      <c r="A29" s="84" t="str">
        <f>IF('2b.  Complex Form Data Entry'!C62="","   ",'2b.  Complex Form Data Entry'!C62)</f>
        <v xml:space="preserve">   </v>
      </c>
      <c r="B29" s="86"/>
      <c r="C29" s="86"/>
      <c r="D29" s="177"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 xml:space="preserve">   </v>
      </c>
      <c r="E29" s="89"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 xml:space="preserve">   </v>
      </c>
      <c r="F29" s="177"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 xml:space="preserve">   </v>
      </c>
      <c r="G29" s="90" t="str">
        <f>IF(A29="","   ",'2b.  Complex Form Data Entry'!D62)</f>
        <v xml:space="preserve"> </v>
      </c>
      <c r="H29" s="198" t="str">
        <f>IF('2b.  Complex Form Data Entry'!E62="","   ",'2b.  Complex Form Data Entry'!E62)</f>
        <v xml:space="preserve">   </v>
      </c>
      <c r="I29" s="80">
        <f>'2b.  Complex Form Data Entry'!N62</f>
        <v>0</v>
      </c>
      <c r="J29" s="77">
        <f>'2b.  Complex Form Data Entry'!G62</f>
        <v>0</v>
      </c>
      <c r="K29" s="77">
        <f>'2b.  Complex Form Data Entry'!H62</f>
        <v>0</v>
      </c>
      <c r="L29" s="80">
        <f t="shared" si="2"/>
        <v>0</v>
      </c>
      <c r="M29" s="77">
        <f>'2b.  Complex Form Data Entry'!I62</f>
        <v>0</v>
      </c>
      <c r="N29" s="77">
        <f>'2b.  Complex Form Data Entry'!J62</f>
        <v>0</v>
      </c>
      <c r="O29" s="80">
        <f t="shared" si="0"/>
        <v>0</v>
      </c>
      <c r="P29" s="77">
        <f>'2b.  Complex Form Data Entry'!K62</f>
        <v>0</v>
      </c>
      <c r="Q29" s="77">
        <f>'2b.  Complex Form Data Entry'!L62</f>
        <v>0</v>
      </c>
      <c r="R29" s="80">
        <f t="shared" si="1"/>
        <v>0</v>
      </c>
      <c r="S29" s="87">
        <f>'2b.  Complex Form Data Entry'!M62</f>
        <v>0</v>
      </c>
      <c r="T29" s="11"/>
    </row>
    <row r="30" spans="1:20" ht="13.8">
      <c r="A30" s="84" t="str">
        <f>IF('2b.  Complex Form Data Entry'!C63="","   ",'2b.  Complex Form Data Entry'!C63)</f>
        <v xml:space="preserve">   </v>
      </c>
      <c r="B30" s="86"/>
      <c r="C30" s="86"/>
      <c r="D30" s="177" t="str">
        <f>IF(A30="   ","   ",IF(A30='2b.  Complex Form Data Entry'!$G$21,'2b.  Complex Form Data Entry'!J$21,IF(A30='2b.  Complex Form Data Entry'!$G$22,'2b.  Complex Form Data Entry'!J$22,IF(A30='2b.  Complex Form Data Entry'!$G$23,'2b.  Complex Form Data Entry'!J$23,IF(A30='2b.  Complex Form Data Entry'!$G$24,'2b.  Complex Form Data Entry'!$J$24,IF(A30='2b.  Complex Form Data Entry'!$G$25,'2b.  Complex Form Data Entry'!J$25,IF(A30='2b.  Complex Form Data Entry'!$G$26,'2b.  Complex Form Data Entry'!J$26,"   ")))))))</f>
        <v xml:space="preserve">   </v>
      </c>
      <c r="E30" s="89" t="str">
        <f>IF(A30="   ","   ",IF(A30='2b.  Complex Form Data Entry'!$G$21,'2b.  Complex Form Data Entry'!K$21,IF(A30='2b.  Complex Form Data Entry'!$G$22,'2b.  Complex Form Data Entry'!K$22,IF(A30='2b.  Complex Form Data Entry'!$G$23,'2b.  Complex Form Data Entry'!K$23,IF(A30='2b.  Complex Form Data Entry'!$G$24,'2b.  Complex Form Data Entry'!$K$24,IF(A30='2b.  Complex Form Data Entry'!G$25,'2b.  Complex Form Data Entry'!K$25,IF(A30='2b.  Complex Form Data Entry'!G$26,'2b.  Complex Form Data Entry'!K$26,"   ")))))))</f>
        <v xml:space="preserve">   </v>
      </c>
      <c r="F30" s="177" t="str">
        <f>IF(A30="   ","   ",IF(A30='2b.  Complex Form Data Entry'!$G$21,'2b.  Complex Form Data Entry'!L$21,IF(A30='2b.  Complex Form Data Entry'!$G$22,'2b.  Complex Form Data Entry'!L$22,IF(A30='2b.  Complex Form Data Entry'!$G$23,'2b.  Complex Form Data Entry'!L$23,IF(A30='2b.  Complex Form Data Entry'!$G$24,'2b.  Complex Form Data Entry'!$L$24,IF(A30='2b.  Complex Form Data Entry'!G$25,'2b.  Complex Form Data Entry'!L$25,IF(A30='2b.  Complex Form Data Entry'!G$26,'2b.  Complex Form Data Entry'!L$26,"   ")))))))</f>
        <v xml:space="preserve">   </v>
      </c>
      <c r="G30" s="90" t="str">
        <f>IF(A30="","   ",'2b.  Complex Form Data Entry'!D63)</f>
        <v xml:space="preserve"> </v>
      </c>
      <c r="H30" s="198" t="str">
        <f>IF('2b.  Complex Form Data Entry'!E63="","   ",'2b.  Complex Form Data Entry'!E63)</f>
        <v xml:space="preserve">   </v>
      </c>
      <c r="I30" s="80">
        <f>'2b.  Complex Form Data Entry'!N63</f>
        <v>0</v>
      </c>
      <c r="J30" s="77">
        <f>'2b.  Complex Form Data Entry'!G63</f>
        <v>0</v>
      </c>
      <c r="K30" s="77">
        <f>'2b.  Complex Form Data Entry'!H63</f>
        <v>0</v>
      </c>
      <c r="L30" s="80">
        <f t="shared" si="2"/>
        <v>0</v>
      </c>
      <c r="M30" s="77">
        <f>'2b.  Complex Form Data Entry'!I63</f>
        <v>0</v>
      </c>
      <c r="N30" s="101">
        <f>'2b.  Complex Form Data Entry'!J63</f>
        <v>0</v>
      </c>
      <c r="O30" s="80">
        <f t="shared" si="0"/>
        <v>0</v>
      </c>
      <c r="P30" s="101">
        <f>'2b.  Complex Form Data Entry'!K63</f>
        <v>0</v>
      </c>
      <c r="Q30" s="101">
        <f>'2b.  Complex Form Data Entry'!L63</f>
        <v>0</v>
      </c>
      <c r="R30" s="80">
        <f t="shared" si="1"/>
        <v>0</v>
      </c>
      <c r="S30" s="87">
        <f>'2b.  Complex Form Data Entry'!M63</f>
        <v>0</v>
      </c>
      <c r="T30" s="11"/>
    </row>
    <row r="31" spans="1:20" ht="14.4"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8" thickBot="1">
      <c r="A33" s="9" t="s">
        <v>146</v>
      </c>
      <c r="B33" s="9"/>
      <c r="C33" s="2"/>
      <c r="D33" s="2"/>
      <c r="E33" s="3"/>
      <c r="F33" s="3"/>
      <c r="G33" s="3"/>
      <c r="H33" s="3"/>
      <c r="I33" s="3"/>
      <c r="J33" s="70"/>
      <c r="K33" s="3"/>
      <c r="L33" s="3"/>
      <c r="M33" s="3"/>
      <c r="N33" s="3"/>
      <c r="O33" s="3"/>
      <c r="P33" s="3"/>
      <c r="Q33" s="3"/>
      <c r="R33" s="3"/>
      <c r="T33" s="11"/>
    </row>
    <row r="34" spans="1:20" ht="44.4" thickBot="1">
      <c r="A34" s="92" t="s">
        <v>51</v>
      </c>
      <c r="B34" s="93"/>
      <c r="C34" s="94"/>
      <c r="D34" s="95" t="s">
        <v>28</v>
      </c>
      <c r="E34" s="96" t="s">
        <v>5</v>
      </c>
      <c r="F34" s="95" t="s">
        <v>104</v>
      </c>
      <c r="G34" s="95" t="s">
        <v>11</v>
      </c>
      <c r="H34" s="95" t="s">
        <v>22</v>
      </c>
      <c r="I34" s="95" t="str">
        <f>'2b.  Complex Form Data Entry'!N81</f>
        <v>Sum of Expenditures Prior to 2015</v>
      </c>
      <c r="J34" s="95">
        <f>'2b.  Complex Form Data Entry'!G19</f>
        <v>2015</v>
      </c>
      <c r="K34" s="96">
        <f>J34+1</f>
        <v>2016</v>
      </c>
      <c r="L34" s="96" t="str">
        <f>CONCATENATE(J34," / ",K34)</f>
        <v>2015 / 2016</v>
      </c>
      <c r="M34" s="96">
        <f>K34+1</f>
        <v>2017</v>
      </c>
      <c r="N34" s="96">
        <f>M34+1</f>
        <v>2018</v>
      </c>
      <c r="O34" s="96" t="str">
        <f>CONCATENATE(M34," / ",N34)</f>
        <v>2017 / 2018</v>
      </c>
      <c r="P34" s="96">
        <f>N34+1</f>
        <v>2019</v>
      </c>
      <c r="Q34" s="96">
        <f>P34+1</f>
        <v>2020</v>
      </c>
      <c r="R34" s="96" t="str">
        <f>CONCATENATE(P34," / ",Q34)</f>
        <v>2019 / 2020</v>
      </c>
      <c r="S34" s="97" t="s">
        <v>117</v>
      </c>
      <c r="T34" s="12"/>
    </row>
    <row r="35" spans="1:20" ht="13.8">
      <c r="A35" s="483" t="str">
        <f>IF('2b.  Complex Form Data Entry'!E80="","   ",'2b.  Complex Form Data Entry'!E80)</f>
        <v xml:space="preserve">   </v>
      </c>
      <c r="B35" s="484"/>
      <c r="C35" s="485"/>
      <c r="D35" s="177" t="str">
        <f>IF(A35="   ","   ",IF(A35='2b.  Complex Form Data Entry'!$G$21,'2b.  Complex Form Data Entry'!J$21,IF(A35='2b.  Complex Form Data Entry'!$G$22,'2b.  Complex Form Data Entry'!J$22,IF(A35='2b.  Complex Form Data Entry'!$G$23,'2b.  Complex Form Data Entry'!J$23,IF(A35='2b.  Complex Form Data Entry'!$G$24,'2b.  Complex Form Data Entry'!$J$24,IF(A35='2b.  Complex Form Data Entry'!$G$25,'2b.  Complex Form Data Entry'!J$25,IF(A35='2b.  Complex Form Data Entry'!$G$26,'2b.  Complex Form Data Entry'!J$26,"   ")))))))</f>
        <v xml:space="preserve">   </v>
      </c>
      <c r="E35" s="89" t="str">
        <f>IF(A35="   ","   ",IF(A35='2b.  Complex Form Data Entry'!$G$21,'2b.  Complex Form Data Entry'!K$21,IF(A35='2b.  Complex Form Data Entry'!$G$22,'2b.  Complex Form Data Entry'!K$22,IF(A35='2b.  Complex Form Data Entry'!$G$23,'2b.  Complex Form Data Entry'!K$23,IF(A35='2b.  Complex Form Data Entry'!$G$24,'2b.  Complex Form Data Entry'!$K$24,IF(A35='2b.  Complex Form Data Entry'!G$25,'2b.  Complex Form Data Entry'!K$25,IF(A35='2b.  Complex Form Data Entry'!G$26,'2b.  Complex Form Data Entry'!K$26,"   ")))))))</f>
        <v xml:space="preserve">   </v>
      </c>
      <c r="F35" s="177" t="str">
        <f>IF(A35="   ","   ",IF(A35='2b.  Complex Form Data Entry'!$G$21,'2b.  Complex Form Data Entry'!L$21,IF(A35='2b.  Complex Form Data Entry'!$G$22,'2b.  Complex Form Data Entry'!L$22,IF(A35='2b.  Complex Form Data Entry'!$G$23,'2b.  Complex Form Data Entry'!L$23,IF(A35='2b.  Complex Form Data Entry'!$G$24,'2b.  Complex Form Data Entry'!$L$24,IF(A35='2b.  Complex Form Data Entry'!G$25,'2b.  Complex Form Data Entry'!L$25,IF(A35='2b.  Complex Form Data Entry'!G$26,'2b.  Complex Form Data Entry'!L$26,"   ")))))))</f>
        <v xml:space="preserve">   </v>
      </c>
      <c r="G35" s="79" t="str">
        <f>IF('2b.  Complex Form Data Entry'!I80="","   ",'2b.  Complex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IF('2b.  Complex Form Data Entry'!E82="","  ",'2b.  Complex Form Data Entry'!E82)</f>
        <v xml:space="preserve">  </v>
      </c>
      <c r="I36" s="80">
        <f>'2b.  Complex Form Data Entry'!N82</f>
        <v>0</v>
      </c>
      <c r="J36" s="80">
        <f>'2b.  Complex Form Data Entry'!G82</f>
        <v>0</v>
      </c>
      <c r="K36" s="80">
        <f>'2b.  Complex Form Data Entry'!H82</f>
        <v>0</v>
      </c>
      <c r="L36" s="80">
        <f>J36+K36</f>
        <v>0</v>
      </c>
      <c r="M36" s="80">
        <f>'2b.  Complex Form Data Entry'!I82</f>
        <v>0</v>
      </c>
      <c r="N36" s="80">
        <f>'2b.  Complex Form Data Entry'!J82</f>
        <v>0</v>
      </c>
      <c r="O36" s="80">
        <f aca="true" t="shared" si="5" ref="O36:O43">M36+N36</f>
        <v>0</v>
      </c>
      <c r="P36" s="80">
        <f>'2b.  Complex Form Data Entry'!K82</f>
        <v>0</v>
      </c>
      <c r="Q36" s="80">
        <f>'2b.  Complex Form Data Entry'!L82</f>
        <v>0</v>
      </c>
      <c r="R36" s="80">
        <f aca="true" t="shared" si="6" ref="R36:R43">P36+Q36</f>
        <v>0</v>
      </c>
      <c r="S36" s="83">
        <f>'2b.  Complex Form Data Entry'!M82</f>
        <v>0</v>
      </c>
      <c r="T36" s="12"/>
    </row>
    <row r="37" spans="1:20" ht="13.5" customHeight="1">
      <c r="A37" s="16"/>
      <c r="B37" s="50" t="s">
        <v>25</v>
      </c>
      <c r="C37" s="20"/>
      <c r="D37" s="45"/>
      <c r="E37" s="45"/>
      <c r="F37" s="45"/>
      <c r="G37" s="45"/>
      <c r="H37" s="200" t="str">
        <f>IF('2b.  Complex Form Data Entry'!E83="","  ",'2b.  Complex Form Data Entry'!E83)</f>
        <v xml:space="preserve">  </v>
      </c>
      <c r="I37" s="80">
        <f>'2b.  Complex Form Data Entry'!N83</f>
        <v>0</v>
      </c>
      <c r="J37" s="80">
        <f>'2b.  Complex Form Data Entry'!G83</f>
        <v>0</v>
      </c>
      <c r="K37" s="80">
        <f>'2b.  Complex Form Data Entry'!H83</f>
        <v>0</v>
      </c>
      <c r="L37" s="80">
        <f aca="true" t="shared" si="7" ref="L37:L43">J37+K37</f>
        <v>0</v>
      </c>
      <c r="M37" s="80">
        <f>'2b.  Complex Form Data Entry'!I83</f>
        <v>0</v>
      </c>
      <c r="N37" s="80">
        <f>'2b.  Complex Form Data Entry'!J83</f>
        <v>0</v>
      </c>
      <c r="O37" s="80">
        <f t="shared" si="5"/>
        <v>0</v>
      </c>
      <c r="P37" s="80">
        <f>'2b.  Complex Form Data Entry'!K83</f>
        <v>0</v>
      </c>
      <c r="Q37" s="80">
        <f>'2b.  Complex Form Data Entry'!L83</f>
        <v>0</v>
      </c>
      <c r="R37" s="80">
        <f t="shared" si="6"/>
        <v>0</v>
      </c>
      <c r="S37" s="83">
        <f>'2b.  Complex Form Data Entry'!M83</f>
        <v>0</v>
      </c>
      <c r="T37" s="12"/>
    </row>
    <row r="38" spans="1:20" ht="13.5" customHeight="1">
      <c r="A38" s="16"/>
      <c r="B38" s="50" t="s">
        <v>53</v>
      </c>
      <c r="C38" s="20"/>
      <c r="D38" s="45"/>
      <c r="E38" s="45"/>
      <c r="F38" s="45"/>
      <c r="G38" s="45"/>
      <c r="H38" s="200" t="str">
        <f>IF('2b.  Complex Form Data Entry'!E84="","  ",'2b.  Complex Form Data Entry'!E84)</f>
        <v xml:space="preserve">  </v>
      </c>
      <c r="I38" s="80">
        <f>'2b.  Complex Form Data Entry'!N84</f>
        <v>0</v>
      </c>
      <c r="J38" s="80">
        <f>'2b.  Complex Form Data Entry'!G84</f>
        <v>0</v>
      </c>
      <c r="K38" s="80">
        <f>'2b.  Complex Form Data Entry'!H84</f>
        <v>0</v>
      </c>
      <c r="L38" s="80">
        <f t="shared" si="7"/>
        <v>0</v>
      </c>
      <c r="M38" s="80">
        <f>'2b.  Complex Form Data Entry'!I84</f>
        <v>0</v>
      </c>
      <c r="N38" s="80">
        <f>'2b.  Complex Form Data Entry'!J84</f>
        <v>0</v>
      </c>
      <c r="O38" s="80">
        <f t="shared" si="5"/>
        <v>0</v>
      </c>
      <c r="P38" s="80">
        <f>'2b.  Complex Form Data Entry'!K84</f>
        <v>0</v>
      </c>
      <c r="Q38" s="80">
        <f>'2b.  Complex Form Data Entry'!L84</f>
        <v>0</v>
      </c>
      <c r="R38" s="80">
        <f t="shared" si="6"/>
        <v>0</v>
      </c>
      <c r="S38" s="83">
        <f>'2b.  Complex Form Data Entry'!M84</f>
        <v>0</v>
      </c>
      <c r="T38" s="12"/>
    </row>
    <row r="39" spans="1:20" ht="13.5" customHeight="1">
      <c r="A39" s="16"/>
      <c r="B39" s="473" t="s">
        <v>55</v>
      </c>
      <c r="C39" s="474"/>
      <c r="D39" s="45"/>
      <c r="E39" s="45"/>
      <c r="F39" s="45"/>
      <c r="G39" s="45"/>
      <c r="H39" s="200" t="str">
        <f>IF('2b.  Complex Form Data Entry'!E85="","  ",'2b.  Complex Form Data Entry'!E85)</f>
        <v xml:space="preserve">  </v>
      </c>
      <c r="I39" s="80">
        <f>'2b.  Complex Form Data Entry'!N85</f>
        <v>0</v>
      </c>
      <c r="J39" s="80">
        <f>'2b.  Complex Form Data Entry'!G85</f>
        <v>0</v>
      </c>
      <c r="K39" s="80">
        <f>'2b.  Complex Form Data Entry'!H85</f>
        <v>0</v>
      </c>
      <c r="L39" s="80">
        <f t="shared" si="7"/>
        <v>0</v>
      </c>
      <c r="M39" s="80">
        <f>'2b.  Complex Form Data Entry'!I85</f>
        <v>0</v>
      </c>
      <c r="N39" s="80">
        <f>'2b.  Complex Form Data Entry'!J85</f>
        <v>0</v>
      </c>
      <c r="O39" s="80">
        <f t="shared" si="5"/>
        <v>0</v>
      </c>
      <c r="P39" s="80">
        <f>'2b.  Complex Form Data Entry'!K85</f>
        <v>0</v>
      </c>
      <c r="Q39" s="80">
        <f>'2b.  Complex Form Data Entry'!L85</f>
        <v>0</v>
      </c>
      <c r="R39" s="80">
        <f t="shared" si="6"/>
        <v>0</v>
      </c>
      <c r="S39" s="83">
        <f>'2b.  Complex Form Data Entry'!M85</f>
        <v>0</v>
      </c>
      <c r="T39" s="12"/>
    </row>
    <row r="40" spans="1:20" ht="13.5" customHeight="1">
      <c r="A40" s="16"/>
      <c r="B40" s="475" t="s">
        <v>56</v>
      </c>
      <c r="C40" s="476"/>
      <c r="D40" s="45"/>
      <c r="E40" s="45"/>
      <c r="F40" s="45"/>
      <c r="G40" s="45"/>
      <c r="H40" s="200" t="str">
        <f>IF('2b.  Complex Form Data Entry'!E86="","  ",'2b.  Complex Form Data Entry'!E86)</f>
        <v xml:space="preserve">  </v>
      </c>
      <c r="I40" s="80">
        <f>'2b.  Complex Form Data Entry'!N86</f>
        <v>0</v>
      </c>
      <c r="J40" s="80">
        <f>'2b.  Complex Form Data Entry'!G86</f>
        <v>0</v>
      </c>
      <c r="K40" s="80">
        <f>'2b.  Complex Form Data Entry'!H86</f>
        <v>0</v>
      </c>
      <c r="L40" s="80">
        <f t="shared" si="7"/>
        <v>0</v>
      </c>
      <c r="M40" s="80">
        <f>'2b.  Complex Form Data Entry'!I86</f>
        <v>0</v>
      </c>
      <c r="N40" s="80">
        <f>'2b.  Complex Form Data Entry'!J86</f>
        <v>0</v>
      </c>
      <c r="O40" s="80">
        <f t="shared" si="5"/>
        <v>0</v>
      </c>
      <c r="P40" s="80">
        <f>'2b.  Complex Form Data Entry'!K86</f>
        <v>0</v>
      </c>
      <c r="Q40" s="80">
        <f>'2b.  Complex Form Data Entry'!L86</f>
        <v>0</v>
      </c>
      <c r="R40" s="80">
        <f t="shared" si="6"/>
        <v>0</v>
      </c>
      <c r="S40" s="83">
        <f>'2b.  Complex Form Data Entry'!M86</f>
        <v>0</v>
      </c>
      <c r="T40" s="12"/>
    </row>
    <row r="41" spans="1:20" ht="13.5" customHeight="1">
      <c r="A41" s="16"/>
      <c r="B41" s="473" t="s">
        <v>57</v>
      </c>
      <c r="C41" s="474"/>
      <c r="D41" s="45"/>
      <c r="E41" s="45"/>
      <c r="F41" s="45"/>
      <c r="G41" s="45"/>
      <c r="H41" s="200" t="str">
        <f>IF('2b.  Complex Form Data Entry'!E87="","  ",'2b.  Complex Form Data Entry'!E87)</f>
        <v xml:space="preserve">  </v>
      </c>
      <c r="I41" s="80">
        <f>'2b.  Complex Form Data Entry'!N87</f>
        <v>0</v>
      </c>
      <c r="J41" s="80">
        <f>'2b.  Complex Form Data Entry'!G87</f>
        <v>0</v>
      </c>
      <c r="K41" s="80">
        <f>'2b.  Complex Form Data Entry'!H87</f>
        <v>0</v>
      </c>
      <c r="L41" s="80">
        <f t="shared" si="7"/>
        <v>0</v>
      </c>
      <c r="M41" s="80">
        <f>'2b.  Complex Form Data Entry'!I87</f>
        <v>0</v>
      </c>
      <c r="N41" s="80">
        <f>'2b.  Complex Form Data Entry'!J87</f>
        <v>0</v>
      </c>
      <c r="O41" s="80">
        <f t="shared" si="5"/>
        <v>0</v>
      </c>
      <c r="P41" s="80">
        <f>'2b.  Complex Form Data Entry'!K87</f>
        <v>0</v>
      </c>
      <c r="Q41" s="80">
        <f>'2b.  Complex Form Data Entry'!L87</f>
        <v>0</v>
      </c>
      <c r="R41" s="80">
        <f t="shared" si="6"/>
        <v>0</v>
      </c>
      <c r="S41" s="83">
        <f>'2b.  Complex Form Data Entry'!M87</f>
        <v>0</v>
      </c>
      <c r="T41" s="12"/>
    </row>
    <row r="42" spans="1:20" ht="13.5" customHeight="1">
      <c r="A42" s="16"/>
      <c r="B42" s="489" t="s">
        <v>26</v>
      </c>
      <c r="C42" s="490"/>
      <c r="D42" s="45"/>
      <c r="E42" s="45"/>
      <c r="F42" s="45"/>
      <c r="G42" s="45"/>
      <c r="H42" s="200" t="str">
        <f>IF('2b.  Complex Form Data Entry'!E88="","  ",'2b.  Complex Form Data Entry'!E88)</f>
        <v xml:space="preserve">  </v>
      </c>
      <c r="I42" s="80">
        <f>'2b.  Complex Form Data Entry'!N88</f>
        <v>0</v>
      </c>
      <c r="J42" s="80">
        <f>'2b.  Complex Form Data Entry'!G88</f>
        <v>0</v>
      </c>
      <c r="K42" s="80">
        <f>'2b.  Complex Form Data Entry'!H88</f>
        <v>0</v>
      </c>
      <c r="L42" s="80">
        <f t="shared" si="7"/>
        <v>0</v>
      </c>
      <c r="M42" s="80">
        <f>'2b.  Complex Form Data Entry'!I88</f>
        <v>0</v>
      </c>
      <c r="N42" s="80">
        <f>'2b.  Complex Form Data Entry'!J88</f>
        <v>0</v>
      </c>
      <c r="O42" s="80">
        <f t="shared" si="5"/>
        <v>0</v>
      </c>
      <c r="P42" s="80">
        <f>'2b.  Complex Form Data Entry'!K88</f>
        <v>0</v>
      </c>
      <c r="Q42" s="80">
        <f>'2b.  Complex Form Data Entry'!L88</f>
        <v>0</v>
      </c>
      <c r="R42" s="80">
        <f t="shared" si="6"/>
        <v>0</v>
      </c>
      <c r="S42" s="83">
        <f>'2b.  Complex Form Data Entry'!M88</f>
        <v>0</v>
      </c>
      <c r="T42" s="12"/>
    </row>
    <row r="43" spans="1:20" ht="13.8">
      <c r="A43" s="26"/>
      <c r="B43" s="27"/>
      <c r="C43" s="28" t="s">
        <v>12</v>
      </c>
      <c r="D43" s="29"/>
      <c r="E43" s="29"/>
      <c r="F43" s="29"/>
      <c r="G43" s="29"/>
      <c r="H43" s="201"/>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8">
      <c r="A45" s="486" t="str">
        <f>IF('2b.  Complex Form Data Entry'!E91="","   ",'2b.  Complex Form Data Entry'!E91)</f>
        <v xml:space="preserve">   </v>
      </c>
      <c r="B45" s="487"/>
      <c r="C45" s="488"/>
      <c r="D45" s="177" t="str">
        <f>IF(A45="   ","   ",IF(A45='2b.  Complex Form Data Entry'!$G$21,'2b.  Complex Form Data Entry'!J$21,IF(A45='2b.  Complex Form Data Entry'!$G$22,'2b.  Complex Form Data Entry'!J$22,IF(A45='2b.  Complex Form Data Entry'!$G$23,'2b.  Complex Form Data Entry'!J$23,IF(A45='2b.  Complex Form Data Entry'!$G$24,'2b.  Complex Form Data Entry'!$J$24,IF(A45='2b.  Complex Form Data Entry'!$G$25,'2b.  Complex Form Data Entry'!J$25,IF(A45='2b.  Complex Form Data Entry'!$G$26,'2b.  Complex Form Data Entry'!J$26,"   ")))))))</f>
        <v xml:space="preserve">   </v>
      </c>
      <c r="E45" s="89" t="str">
        <f>IF(A45="   ","   ",IF(A45='2b.  Complex Form Data Entry'!$G$21,'2b.  Complex Form Data Entry'!K$21,IF(A45='2b.  Complex Form Data Entry'!$G$22,'2b.  Complex Form Data Entry'!K$22,IF(A45='2b.  Complex Form Data Entry'!$G$23,'2b.  Complex Form Data Entry'!K$23,IF(A45='2b.  Complex Form Data Entry'!$G$24,'2b.  Complex Form Data Entry'!$K$24,IF(A45='2b.  Complex Form Data Entry'!G$25,'2b.  Complex Form Data Entry'!K$25,IF(A45='2b.  Complex Form Data Entry'!G$26,'2b.  Complex Form Data Entry'!K$26,"   ")))))))</f>
        <v xml:space="preserve">   </v>
      </c>
      <c r="F45" s="177" t="str">
        <f>IF(A45="   ","   ",IF(A45='2b.  Complex Form Data Entry'!$G$21,'2b.  Complex Form Data Entry'!L$21,IF(A45='2b.  Complex Form Data Entry'!$G$22,'2b.  Complex Form Data Entry'!L$22,IF(A45='2b.  Complex Form Data Entry'!$G$23,'2b.  Complex Form Data Entry'!L$23,IF(A45='2b.  Complex Form Data Entry'!$G$24,'2b.  Complex Form Data Entry'!$L$24,IF(A45='2b.  Complex Form Data Entry'!G$25,'2b.  Complex Form Data Entry'!L$25,IF(A45='2b.  Complex Form Data Entry'!G$26,'2b.  Complex Form Data Entry'!L$26,"   ")))))))</f>
        <v xml:space="preserve">   </v>
      </c>
      <c r="G45" s="79" t="str">
        <f>IF('2b.  Complex Form Data Entry'!I91="","   ",'2b.  Complex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IF('2b.  Complex Form Data Entry'!E93="","  ",'2b.  Complex Form Data Entry'!E93)</f>
        <v xml:space="preserve">  </v>
      </c>
      <c r="I46" s="81">
        <f>'2b.  Complex Form Data Entry'!N93</f>
        <v>0</v>
      </c>
      <c r="J46" s="81">
        <f>'2b.  Complex Form Data Entry'!G93</f>
        <v>0</v>
      </c>
      <c r="K46" s="81">
        <f>'2b.  Complex Form Data Entry'!H93</f>
        <v>0</v>
      </c>
      <c r="L46" s="80">
        <f aca="true" t="shared" si="10" ref="L46:L95">J46+K46</f>
        <v>0</v>
      </c>
      <c r="M46" s="81">
        <f>'2b.  Complex Form Data Entry'!I93</f>
        <v>0</v>
      </c>
      <c r="N46" s="81">
        <f>'2b.  Complex Form Data Entry'!J93</f>
        <v>0</v>
      </c>
      <c r="O46" s="80">
        <f aca="true" t="shared" si="11" ref="O46:O95">M46+N46</f>
        <v>0</v>
      </c>
      <c r="P46" s="81">
        <f>'2b.  Complex Form Data Entry'!K93</f>
        <v>0</v>
      </c>
      <c r="Q46" s="81">
        <f>'2b.  Complex Form Data Entry'!L93</f>
        <v>0</v>
      </c>
      <c r="R46" s="80">
        <f aca="true" t="shared" si="12" ref="R46:R95">P46+Q46</f>
        <v>0</v>
      </c>
      <c r="S46" s="83">
        <f>'2b.  Complex Form Data Entry'!M93</f>
        <v>0</v>
      </c>
      <c r="T46" s="12"/>
    </row>
    <row r="47" spans="1:20" ht="13.5" customHeight="1">
      <c r="A47" s="19"/>
      <c r="B47" s="50" t="s">
        <v>25</v>
      </c>
      <c r="C47" s="20"/>
      <c r="D47" s="45"/>
      <c r="E47" s="45"/>
      <c r="F47" s="45"/>
      <c r="G47" s="45"/>
      <c r="H47" s="200" t="str">
        <f>IF('2b.  Complex Form Data Entry'!E94="","  ",'2b.  Complex Form Data Entry'!E94)</f>
        <v xml:space="preserve">  </v>
      </c>
      <c r="I47" s="81">
        <f>'2b.  Complex Form Data Entry'!N94</f>
        <v>0</v>
      </c>
      <c r="J47" s="81">
        <f>'2b.  Complex Form Data Entry'!G94</f>
        <v>0</v>
      </c>
      <c r="K47" s="81">
        <f>'2b.  Complex Form Data Entry'!H94</f>
        <v>0</v>
      </c>
      <c r="L47" s="80">
        <f t="shared" si="10"/>
        <v>0</v>
      </c>
      <c r="M47" s="81">
        <f>'2b.  Complex Form Data Entry'!I94</f>
        <v>0</v>
      </c>
      <c r="N47" s="81">
        <f>'2b.  Complex Form Data Entry'!J94</f>
        <v>0</v>
      </c>
      <c r="O47" s="80">
        <f t="shared" si="11"/>
        <v>0</v>
      </c>
      <c r="P47" s="81">
        <f>'2b.  Complex Form Data Entry'!K94</f>
        <v>0</v>
      </c>
      <c r="Q47" s="81">
        <f>'2b.  Complex Form Data Entry'!L94</f>
        <v>0</v>
      </c>
      <c r="R47" s="80">
        <f t="shared" si="12"/>
        <v>0</v>
      </c>
      <c r="S47" s="83">
        <f>'2b.  Complex Form Data Entry'!M94</f>
        <v>0</v>
      </c>
      <c r="T47" s="12"/>
    </row>
    <row r="48" spans="1:20" ht="13.5" customHeight="1">
      <c r="A48" s="19"/>
      <c r="B48" s="50" t="s">
        <v>53</v>
      </c>
      <c r="C48" s="20"/>
      <c r="D48" s="45"/>
      <c r="E48" s="45"/>
      <c r="F48" s="45"/>
      <c r="G48" s="45"/>
      <c r="H48" s="200" t="str">
        <f>IF('2b.  Complex Form Data Entry'!E95="","  ",'2b.  Complex Form Data Entry'!E95)</f>
        <v xml:space="preserve">  </v>
      </c>
      <c r="I48" s="81">
        <f>'2b.  Complex Form Data Entry'!N95</f>
        <v>0</v>
      </c>
      <c r="J48" s="81">
        <f>'2b.  Complex Form Data Entry'!G95</f>
        <v>0</v>
      </c>
      <c r="K48" s="81">
        <f>'2b.  Complex Form Data Entry'!H95</f>
        <v>0</v>
      </c>
      <c r="L48" s="80">
        <f t="shared" si="10"/>
        <v>0</v>
      </c>
      <c r="M48" s="81">
        <f>'2b.  Complex Form Data Entry'!I95</f>
        <v>0</v>
      </c>
      <c r="N48" s="81">
        <f>'2b.  Complex Form Data Entry'!J95</f>
        <v>0</v>
      </c>
      <c r="O48" s="80">
        <f t="shared" si="11"/>
        <v>0</v>
      </c>
      <c r="P48" s="81">
        <f>'2b.  Complex Form Data Entry'!K95</f>
        <v>0</v>
      </c>
      <c r="Q48" s="81">
        <f>'2b.  Complex Form Data Entry'!L95</f>
        <v>0</v>
      </c>
      <c r="R48" s="80">
        <f t="shared" si="12"/>
        <v>0</v>
      </c>
      <c r="S48" s="83">
        <f>'2b.  Complex Form Data Entry'!M95</f>
        <v>0</v>
      </c>
      <c r="T48" s="12"/>
    </row>
    <row r="49" spans="1:20" ht="13.5" customHeight="1">
      <c r="A49" s="19"/>
      <c r="B49" s="473" t="s">
        <v>55</v>
      </c>
      <c r="C49" s="474"/>
      <c r="D49" s="45"/>
      <c r="E49" s="45"/>
      <c r="F49" s="45"/>
      <c r="G49" s="45"/>
      <c r="H49" s="200" t="str">
        <f>IF('2b.  Complex Form Data Entry'!E96="","  ",'2b.  Complex Form Data Entry'!E96)</f>
        <v xml:space="preserve">  </v>
      </c>
      <c r="I49" s="81">
        <f>'2b.  Complex Form Data Entry'!N96</f>
        <v>0</v>
      </c>
      <c r="J49" s="81">
        <f>'2b.  Complex Form Data Entry'!G96</f>
        <v>0</v>
      </c>
      <c r="K49" s="81">
        <f>'2b.  Complex Form Data Entry'!H96</f>
        <v>0</v>
      </c>
      <c r="L49" s="80">
        <f t="shared" si="10"/>
        <v>0</v>
      </c>
      <c r="M49" s="81">
        <f>'2b.  Complex Form Data Entry'!I96</f>
        <v>0</v>
      </c>
      <c r="N49" s="81">
        <f>'2b.  Complex Form Data Entry'!J96</f>
        <v>0</v>
      </c>
      <c r="O49" s="80">
        <f t="shared" si="11"/>
        <v>0</v>
      </c>
      <c r="P49" s="81">
        <f>'2b.  Complex Form Data Entry'!K96</f>
        <v>0</v>
      </c>
      <c r="Q49" s="81">
        <f>'2b.  Complex Form Data Entry'!L96</f>
        <v>0</v>
      </c>
      <c r="R49" s="80">
        <f t="shared" si="12"/>
        <v>0</v>
      </c>
      <c r="S49" s="83">
        <f>'2b.  Complex Form Data Entry'!M96</f>
        <v>0</v>
      </c>
      <c r="T49" s="12"/>
    </row>
    <row r="50" spans="1:20" ht="13.5" customHeight="1">
      <c r="A50" s="19"/>
      <c r="B50" s="475" t="s">
        <v>56</v>
      </c>
      <c r="C50" s="476"/>
      <c r="D50" s="45"/>
      <c r="E50" s="45"/>
      <c r="F50" s="45"/>
      <c r="G50" s="45"/>
      <c r="H50" s="200" t="str">
        <f>IF('2b.  Complex Form Data Entry'!E97="","  ",'2b.  Complex Form Data Entry'!E97)</f>
        <v xml:space="preserve">  </v>
      </c>
      <c r="I50" s="81">
        <f>'2b.  Complex Form Data Entry'!N97</f>
        <v>0</v>
      </c>
      <c r="J50" s="81">
        <f>'2b.  Complex Form Data Entry'!G97</f>
        <v>0</v>
      </c>
      <c r="K50" s="81">
        <f>'2b.  Complex Form Data Entry'!H97</f>
        <v>0</v>
      </c>
      <c r="L50" s="80">
        <f t="shared" si="10"/>
        <v>0</v>
      </c>
      <c r="M50" s="81">
        <f>'2b.  Complex Form Data Entry'!I97</f>
        <v>0</v>
      </c>
      <c r="N50" s="81">
        <f>'2b.  Complex Form Data Entry'!J97</f>
        <v>0</v>
      </c>
      <c r="O50" s="80">
        <f t="shared" si="11"/>
        <v>0</v>
      </c>
      <c r="P50" s="81">
        <f>'2b.  Complex Form Data Entry'!K97</f>
        <v>0</v>
      </c>
      <c r="Q50" s="81">
        <f>'2b.  Complex Form Data Entry'!L97</f>
        <v>0</v>
      </c>
      <c r="R50" s="80">
        <f t="shared" si="12"/>
        <v>0</v>
      </c>
      <c r="S50" s="83">
        <f>'2b.  Complex Form Data Entry'!M97</f>
        <v>0</v>
      </c>
      <c r="T50" s="12"/>
    </row>
    <row r="51" spans="1:20" ht="13.5" customHeight="1">
      <c r="A51" s="19"/>
      <c r="B51" s="473" t="s">
        <v>57</v>
      </c>
      <c r="C51" s="474"/>
      <c r="D51" s="45"/>
      <c r="E51" s="45"/>
      <c r="F51" s="45"/>
      <c r="G51" s="45"/>
      <c r="H51" s="200" t="str">
        <f>IF('2b.  Complex Form Data Entry'!E98="","  ",'2b.  Complex Form Data Entry'!E98)</f>
        <v xml:space="preserve">  </v>
      </c>
      <c r="I51" s="81">
        <f>'2b.  Complex Form Data Entry'!N98</f>
        <v>0</v>
      </c>
      <c r="J51" s="81">
        <f>'2b.  Complex Form Data Entry'!G98</f>
        <v>0</v>
      </c>
      <c r="K51" s="81">
        <f>'2b.  Complex Form Data Entry'!H98</f>
        <v>0</v>
      </c>
      <c r="L51" s="80">
        <f t="shared" si="10"/>
        <v>0</v>
      </c>
      <c r="M51" s="81">
        <f>'2b.  Complex Form Data Entry'!I98</f>
        <v>0</v>
      </c>
      <c r="N51" s="81">
        <f>'2b.  Complex Form Data Entry'!J98</f>
        <v>0</v>
      </c>
      <c r="O51" s="80">
        <f t="shared" si="11"/>
        <v>0</v>
      </c>
      <c r="P51" s="81">
        <f>'2b.  Complex Form Data Entry'!K98</f>
        <v>0</v>
      </c>
      <c r="Q51" s="81">
        <f>'2b.  Complex Form Data Entry'!L98</f>
        <v>0</v>
      </c>
      <c r="R51" s="80">
        <f t="shared" si="12"/>
        <v>0</v>
      </c>
      <c r="S51" s="83">
        <f>'2b.  Complex Form Data Entry'!M98</f>
        <v>0</v>
      </c>
      <c r="T51" s="12"/>
    </row>
    <row r="52" spans="1:20" ht="13.5" customHeight="1">
      <c r="A52" s="19"/>
      <c r="B52" s="489" t="s">
        <v>26</v>
      </c>
      <c r="C52" s="490"/>
      <c r="D52" s="45"/>
      <c r="E52" s="45"/>
      <c r="F52" s="45"/>
      <c r="G52" s="45"/>
      <c r="H52" s="200" t="str">
        <f>IF('2b.  Complex Form Data Entry'!E99="","  ",'2b.  Complex Form Data Entry'!E99)</f>
        <v xml:space="preserve">  </v>
      </c>
      <c r="I52" s="81">
        <f>'2b.  Complex Form Data Entry'!N99</f>
        <v>0</v>
      </c>
      <c r="J52" s="81">
        <f>'2b.  Complex Form Data Entry'!G99</f>
        <v>0</v>
      </c>
      <c r="K52" s="81">
        <f>'2b.  Complex Form Data Entry'!H99</f>
        <v>0</v>
      </c>
      <c r="L52" s="80">
        <f t="shared" si="10"/>
        <v>0</v>
      </c>
      <c r="M52" s="81">
        <f>'2b.  Complex Form Data Entry'!I99</f>
        <v>0</v>
      </c>
      <c r="N52" s="81">
        <f>'2b.  Complex Form Data Entry'!J99</f>
        <v>0</v>
      </c>
      <c r="O52" s="80">
        <f t="shared" si="11"/>
        <v>0</v>
      </c>
      <c r="P52" s="81">
        <f>'2b.  Complex Form Data Entry'!K99</f>
        <v>0</v>
      </c>
      <c r="Q52" s="81">
        <f>'2b.  Complex Form Data Entry'!L99</f>
        <v>0</v>
      </c>
      <c r="R52" s="80">
        <f t="shared" si="12"/>
        <v>0</v>
      </c>
      <c r="S52" s="83">
        <f>'2b.  Complex Form Data Entry'!M99</f>
        <v>0</v>
      </c>
      <c r="T52" s="12"/>
    </row>
    <row r="53" spans="1:20" ht="13.8">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8">
      <c r="A55" s="486" t="str">
        <f>IF('2b.  Complex Form Data Entry'!E102="","   ",'2b.  Complex Form Data Entry'!E102)</f>
        <v xml:space="preserve">   </v>
      </c>
      <c r="B55" s="487"/>
      <c r="C55" s="488"/>
      <c r="D55" s="177" t="str">
        <f>IF(A55="   ","   ",IF(A55='2b.  Complex Form Data Entry'!$G$21,'2b.  Complex Form Data Entry'!J$21,IF(A55='2b.  Complex Form Data Entry'!$G$22,'2b.  Complex Form Data Entry'!J$22,IF(A55='2b.  Complex Form Data Entry'!$G$23,'2b.  Complex Form Data Entry'!J$23,IF(A55='2b.  Complex Form Data Entry'!$G$24,'2b.  Complex Form Data Entry'!$J$24,IF(A55='2b.  Complex Form Data Entry'!$G$25,'2b.  Complex Form Data Entry'!J$25,IF(A55='2b.  Complex Form Data Entry'!$G$26,'2b.  Complex Form Data Entry'!J$26,"   ")))))))</f>
        <v xml:space="preserve">   </v>
      </c>
      <c r="E55" s="89" t="str">
        <f>IF(A55="   ","   ",IF(A55='2b.  Complex Form Data Entry'!$G$21,'2b.  Complex Form Data Entry'!K$21,IF(A55='2b.  Complex Form Data Entry'!$G$22,'2b.  Complex Form Data Entry'!K$22,IF(A55='2b.  Complex Form Data Entry'!$G$23,'2b.  Complex Form Data Entry'!K$23,IF(A55='2b.  Complex Form Data Entry'!$G$24,'2b.  Complex Form Data Entry'!$K$24,IF(A55='2b.  Complex Form Data Entry'!G$25,'2b.  Complex Form Data Entry'!K$25,IF(A55='2b.  Complex Form Data Entry'!G$26,'2b.  Complex Form Data Entry'!K$26,"   ")))))))</f>
        <v xml:space="preserve">   </v>
      </c>
      <c r="F55" s="177" t="str">
        <f>IF(A55="   ","   ",IF(A55='2b.  Complex Form Data Entry'!$G$21,'2b.  Complex Form Data Entry'!L$21,IF(A55='2b.  Complex Form Data Entry'!$G$22,'2b.  Complex Form Data Entry'!L$22,IF(A55='2b.  Complex Form Data Entry'!$G$23,'2b.  Complex Form Data Entry'!L$23,IF(A55='2b.  Complex Form Data Entry'!$G$24,'2b.  Complex Form Data Entry'!$L$24,IF(A55='2b.  Complex Form Data Entry'!$G$25,'2b.  Complex Form Data Entry'!$L$25,IF(A55='2b.  Complex Form Data Entry'!$G$26,'2b.  Complex Form Data Entry'!$L$26,"   ")))))))</f>
        <v xml:space="preserve">   </v>
      </c>
      <c r="G55" s="79" t="str">
        <f>IF('2b.  Complex Form Data Entry'!I102="","   ",'2b.  Complex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c r="A56" s="19"/>
      <c r="B56" s="50" t="s">
        <v>21</v>
      </c>
      <c r="C56" s="20"/>
      <c r="D56" s="45"/>
      <c r="E56" s="45"/>
      <c r="F56" s="45"/>
      <c r="G56" s="45"/>
      <c r="H56" s="200" t="str">
        <f>IF('2b.  Complex Form Data Entry'!E104="","  ",'2b.  Complex Form Data Entry'!E104)</f>
        <v xml:space="preserve">  </v>
      </c>
      <c r="I56" s="81">
        <f>'2b.  Complex Form Data Entry'!N104</f>
        <v>0</v>
      </c>
      <c r="J56" s="81">
        <f>'2b.  Complex Form Data Entry'!G104</f>
        <v>0</v>
      </c>
      <c r="K56" s="81">
        <f>'2b.  Complex Form Data Entry'!H104</f>
        <v>0</v>
      </c>
      <c r="L56" s="80">
        <f t="shared" si="10"/>
        <v>0</v>
      </c>
      <c r="M56" s="81">
        <f>'2b.  Complex Form Data Entry'!I104</f>
        <v>0</v>
      </c>
      <c r="N56" s="81">
        <f>'2b.  Complex Form Data Entry'!J104</f>
        <v>0</v>
      </c>
      <c r="O56" s="80">
        <f t="shared" si="11"/>
        <v>0</v>
      </c>
      <c r="P56" s="81">
        <f>'2b.  Complex Form Data Entry'!K104</f>
        <v>0</v>
      </c>
      <c r="Q56" s="81">
        <f>'2b.  Complex Form Data Entry'!L104</f>
        <v>0</v>
      </c>
      <c r="R56" s="80">
        <f t="shared" si="12"/>
        <v>0</v>
      </c>
      <c r="S56" s="83">
        <f>'2b.  Complex Form Data Entry'!M104</f>
        <v>0</v>
      </c>
      <c r="T56" s="12"/>
    </row>
    <row r="57" spans="1:20" ht="13.5" customHeight="1">
      <c r="A57" s="19"/>
      <c r="B57" s="50" t="s">
        <v>25</v>
      </c>
      <c r="C57" s="20"/>
      <c r="D57" s="45"/>
      <c r="E57" s="45"/>
      <c r="F57" s="45"/>
      <c r="G57" s="45"/>
      <c r="H57" s="200" t="str">
        <f>IF('2b.  Complex Form Data Entry'!E105="","  ",'2b.  Complex Form Data Entry'!E105)</f>
        <v xml:space="preserve">  </v>
      </c>
      <c r="I57" s="81">
        <f>'2b.  Complex Form Data Entry'!N105</f>
        <v>0</v>
      </c>
      <c r="J57" s="81">
        <f>'2b.  Complex Form Data Entry'!G105</f>
        <v>0</v>
      </c>
      <c r="K57" s="81">
        <f>'2b.  Complex Form Data Entry'!H105</f>
        <v>0</v>
      </c>
      <c r="L57" s="80">
        <f t="shared" si="10"/>
        <v>0</v>
      </c>
      <c r="M57" s="81">
        <f>'2b.  Complex Form Data Entry'!I105</f>
        <v>0</v>
      </c>
      <c r="N57" s="81">
        <f>'2b.  Complex Form Data Entry'!J105</f>
        <v>0</v>
      </c>
      <c r="O57" s="80">
        <f t="shared" si="11"/>
        <v>0</v>
      </c>
      <c r="P57" s="81">
        <f>'2b.  Complex Form Data Entry'!K105</f>
        <v>0</v>
      </c>
      <c r="Q57" s="81">
        <f>'2b.  Complex Form Data Entry'!L105</f>
        <v>0</v>
      </c>
      <c r="R57" s="80">
        <f t="shared" si="12"/>
        <v>0</v>
      </c>
      <c r="S57" s="83">
        <f>'2b.  Complex Form Data Entry'!M105</f>
        <v>0</v>
      </c>
      <c r="T57" s="12"/>
    </row>
    <row r="58" spans="1:20" ht="13.5" customHeight="1">
      <c r="A58" s="19"/>
      <c r="B58" s="50" t="s">
        <v>53</v>
      </c>
      <c r="C58" s="20"/>
      <c r="D58" s="45"/>
      <c r="E58" s="45"/>
      <c r="F58" s="45"/>
      <c r="G58" s="45"/>
      <c r="H58" s="200" t="str">
        <f>IF('2b.  Complex Form Data Entry'!E106="","  ",'2b.  Complex Form Data Entry'!E106)</f>
        <v xml:space="preserve">  </v>
      </c>
      <c r="I58" s="81">
        <f>'2b.  Complex Form Data Entry'!N106</f>
        <v>0</v>
      </c>
      <c r="J58" s="81">
        <f>'2b.  Complex Form Data Entry'!G106</f>
        <v>0</v>
      </c>
      <c r="K58" s="81">
        <f>'2b.  Complex Form Data Entry'!H106</f>
        <v>0</v>
      </c>
      <c r="L58" s="80">
        <f t="shared" si="10"/>
        <v>0</v>
      </c>
      <c r="M58" s="81">
        <f>'2b.  Complex Form Data Entry'!I106</f>
        <v>0</v>
      </c>
      <c r="N58" s="81">
        <f>'2b.  Complex Form Data Entry'!J106</f>
        <v>0</v>
      </c>
      <c r="O58" s="80">
        <f t="shared" si="11"/>
        <v>0</v>
      </c>
      <c r="P58" s="81">
        <f>'2b.  Complex Form Data Entry'!K106</f>
        <v>0</v>
      </c>
      <c r="Q58" s="81">
        <f>'2b.  Complex Form Data Entry'!L106</f>
        <v>0</v>
      </c>
      <c r="R58" s="80">
        <f t="shared" si="12"/>
        <v>0</v>
      </c>
      <c r="S58" s="83">
        <f>'2b.  Complex Form Data Entry'!M106</f>
        <v>0</v>
      </c>
      <c r="T58" s="12"/>
    </row>
    <row r="59" spans="1:20" ht="13.5" customHeight="1">
      <c r="A59" s="19"/>
      <c r="B59" s="473" t="s">
        <v>55</v>
      </c>
      <c r="C59" s="474"/>
      <c r="D59" s="45"/>
      <c r="E59" s="45"/>
      <c r="F59" s="45"/>
      <c r="G59" s="45"/>
      <c r="H59" s="200" t="str">
        <f>IF('2b.  Complex Form Data Entry'!E107="","  ",'2b.  Complex Form Data Entry'!E107)</f>
        <v xml:space="preserve">  </v>
      </c>
      <c r="I59" s="81">
        <f>'2b.  Complex Form Data Entry'!N107</f>
        <v>0</v>
      </c>
      <c r="J59" s="81">
        <f>'2b.  Complex Form Data Entry'!G107</f>
        <v>0</v>
      </c>
      <c r="K59" s="81">
        <f>'2b.  Complex Form Data Entry'!H107</f>
        <v>0</v>
      </c>
      <c r="L59" s="80">
        <f t="shared" si="10"/>
        <v>0</v>
      </c>
      <c r="M59" s="81">
        <f>'2b.  Complex Form Data Entry'!I107</f>
        <v>0</v>
      </c>
      <c r="N59" s="81">
        <f>'2b.  Complex Form Data Entry'!J107</f>
        <v>0</v>
      </c>
      <c r="O59" s="80">
        <f t="shared" si="11"/>
        <v>0</v>
      </c>
      <c r="P59" s="81">
        <f>'2b.  Complex Form Data Entry'!K107</f>
        <v>0</v>
      </c>
      <c r="Q59" s="81">
        <f>'2b.  Complex Form Data Entry'!L107</f>
        <v>0</v>
      </c>
      <c r="R59" s="80">
        <f t="shared" si="12"/>
        <v>0</v>
      </c>
      <c r="S59" s="83">
        <f>'2b.  Complex Form Data Entry'!M107</f>
        <v>0</v>
      </c>
      <c r="T59" s="12"/>
    </row>
    <row r="60" spans="1:20" ht="13.5" customHeight="1">
      <c r="A60" s="19"/>
      <c r="B60" s="475" t="s">
        <v>56</v>
      </c>
      <c r="C60" s="476"/>
      <c r="D60" s="45"/>
      <c r="E60" s="45"/>
      <c r="F60" s="45"/>
      <c r="G60" s="45"/>
      <c r="H60" s="200" t="str">
        <f>IF('2b.  Complex Form Data Entry'!E108="","  ",'2b.  Complex Form Data Entry'!E108)</f>
        <v xml:space="preserve">  </v>
      </c>
      <c r="I60" s="81">
        <f>'2b.  Complex Form Data Entry'!N108</f>
        <v>0</v>
      </c>
      <c r="J60" s="81">
        <f>'2b.  Complex Form Data Entry'!G108</f>
        <v>0</v>
      </c>
      <c r="K60" s="81">
        <f>'2b.  Complex Form Data Entry'!H108</f>
        <v>0</v>
      </c>
      <c r="L60" s="80">
        <f t="shared" si="10"/>
        <v>0</v>
      </c>
      <c r="M60" s="81">
        <f>'2b.  Complex Form Data Entry'!I108</f>
        <v>0</v>
      </c>
      <c r="N60" s="81">
        <f>'2b.  Complex Form Data Entry'!J108</f>
        <v>0</v>
      </c>
      <c r="O60" s="80">
        <f t="shared" si="11"/>
        <v>0</v>
      </c>
      <c r="P60" s="81">
        <f>'2b.  Complex Form Data Entry'!K108</f>
        <v>0</v>
      </c>
      <c r="Q60" s="81">
        <f>'2b.  Complex Form Data Entry'!L108</f>
        <v>0</v>
      </c>
      <c r="R60" s="80">
        <f t="shared" si="12"/>
        <v>0</v>
      </c>
      <c r="S60" s="83">
        <f>'2b.  Complex Form Data Entry'!M108</f>
        <v>0</v>
      </c>
      <c r="T60" s="12"/>
    </row>
    <row r="61" spans="1:20" ht="13.5" customHeight="1">
      <c r="A61" s="19"/>
      <c r="B61" s="473" t="s">
        <v>57</v>
      </c>
      <c r="C61" s="474"/>
      <c r="D61" s="45"/>
      <c r="E61" s="45"/>
      <c r="F61" s="45"/>
      <c r="G61" s="45"/>
      <c r="H61" s="200" t="str">
        <f>IF('2b.  Complex Form Data Entry'!E109="","  ",'2b.  Complex Form Data Entry'!E109)</f>
        <v xml:space="preserve">  </v>
      </c>
      <c r="I61" s="81">
        <f>'2b.  Complex Form Data Entry'!N109</f>
        <v>0</v>
      </c>
      <c r="J61" s="81">
        <f>'2b.  Complex Form Data Entry'!G109</f>
        <v>0</v>
      </c>
      <c r="K61" s="81">
        <f>'2b.  Complex Form Data Entry'!H109</f>
        <v>0</v>
      </c>
      <c r="L61" s="80">
        <f t="shared" si="10"/>
        <v>0</v>
      </c>
      <c r="M61" s="81">
        <f>'2b.  Complex Form Data Entry'!I109</f>
        <v>0</v>
      </c>
      <c r="N61" s="81">
        <f>'2b.  Complex Form Data Entry'!J109</f>
        <v>0</v>
      </c>
      <c r="O61" s="80">
        <f t="shared" si="11"/>
        <v>0</v>
      </c>
      <c r="P61" s="81">
        <f>'2b.  Complex Form Data Entry'!K109</f>
        <v>0</v>
      </c>
      <c r="Q61" s="81">
        <f>'2b.  Complex Form Data Entry'!L109</f>
        <v>0</v>
      </c>
      <c r="R61" s="80">
        <f t="shared" si="12"/>
        <v>0</v>
      </c>
      <c r="S61" s="83">
        <f>'2b.  Complex Form Data Entry'!M109</f>
        <v>0</v>
      </c>
      <c r="T61" s="12"/>
    </row>
    <row r="62" spans="1:20" ht="13.5" customHeight="1">
      <c r="A62" s="19"/>
      <c r="B62" s="489" t="s">
        <v>26</v>
      </c>
      <c r="C62" s="490"/>
      <c r="D62" s="45"/>
      <c r="E62" s="45"/>
      <c r="F62" s="45"/>
      <c r="G62" s="45"/>
      <c r="H62" s="200" t="str">
        <f>IF('2b.  Complex Form Data Entry'!E110="","  ",'2b.  Complex Form Data Entry'!E110)</f>
        <v xml:space="preserve">  </v>
      </c>
      <c r="I62" s="81">
        <f>'2b.  Complex Form Data Entry'!N110</f>
        <v>0</v>
      </c>
      <c r="J62" s="81">
        <f>'2b.  Complex Form Data Entry'!G110</f>
        <v>0</v>
      </c>
      <c r="K62" s="81">
        <f>'2b.  Complex Form Data Entry'!H110</f>
        <v>0</v>
      </c>
      <c r="L62" s="80">
        <f t="shared" si="10"/>
        <v>0</v>
      </c>
      <c r="M62" s="81">
        <f>'2b.  Complex Form Data Entry'!I110</f>
        <v>0</v>
      </c>
      <c r="N62" s="81">
        <f>'2b.  Complex Form Data Entry'!J110</f>
        <v>0</v>
      </c>
      <c r="O62" s="80">
        <f t="shared" si="11"/>
        <v>0</v>
      </c>
      <c r="P62" s="81">
        <f>'2b.  Complex Form Data Entry'!K110</f>
        <v>0</v>
      </c>
      <c r="Q62" s="81">
        <f>'2b.  Complex Form Data Entry'!L110</f>
        <v>0</v>
      </c>
      <c r="R62" s="80">
        <f t="shared" si="12"/>
        <v>0</v>
      </c>
      <c r="S62" s="83">
        <f>'2b.  Complex Form Data Entry'!M110</f>
        <v>0</v>
      </c>
      <c r="T62" s="12"/>
    </row>
    <row r="63" spans="1:20" ht="13.8">
      <c r="A63" s="26"/>
      <c r="B63" s="27"/>
      <c r="C63" s="28" t="s">
        <v>12</v>
      </c>
      <c r="D63" s="29"/>
      <c r="E63" s="29"/>
      <c r="F63" s="29"/>
      <c r="G63" s="29"/>
      <c r="H63" s="201"/>
      <c r="I63" s="63">
        <f aca="true" t="shared" si="15" ref="I63:S63">SUM(I56:I62)</f>
        <v>0</v>
      </c>
      <c r="J63" s="63">
        <f t="shared" si="15"/>
        <v>0</v>
      </c>
      <c r="K63" s="63">
        <f t="shared" si="15"/>
        <v>0</v>
      </c>
      <c r="L63" s="63">
        <f t="shared" si="10"/>
        <v>0</v>
      </c>
      <c r="M63" s="63">
        <f t="shared" si="15"/>
        <v>0</v>
      </c>
      <c r="N63" s="63">
        <f t="shared" si="15"/>
        <v>0</v>
      </c>
      <c r="O63" s="63">
        <f t="shared" si="11"/>
        <v>0</v>
      </c>
      <c r="P63" s="63">
        <f aca="true" t="shared" si="16" ref="P63:Q63">SUM(P56:P62)</f>
        <v>0</v>
      </c>
      <c r="Q63" s="63">
        <f t="shared" si="16"/>
        <v>0</v>
      </c>
      <c r="R63" s="63">
        <f t="shared" si="12"/>
        <v>0</v>
      </c>
      <c r="S63" s="64">
        <f t="shared" si="15"/>
        <v>0</v>
      </c>
      <c r="T63" s="12"/>
    </row>
    <row r="64" spans="1:20" ht="3" customHeight="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8">
      <c r="A65" s="486" t="str">
        <f>IF('2b.  Complex Form Data Entry'!E113="","   ",'2b.  Complex Form Data Entry'!E113)</f>
        <v xml:space="preserve">   </v>
      </c>
      <c r="B65" s="487"/>
      <c r="C65" s="488"/>
      <c r="D65" s="177" t="str">
        <f>IF(A65="   ","   ",IF(A65='2b.  Complex Form Data Entry'!$G$21,'2b.  Complex Form Data Entry'!J$21,IF(A65='2b.  Complex Form Data Entry'!$G$22,'2b.  Complex Form Data Entry'!J$22,IF(A65='2b.  Complex Form Data Entry'!$G$23,'2b.  Complex Form Data Entry'!J$23,IF(A65='2b.  Complex Form Data Entry'!$G$24,'2b.  Complex Form Data Entry'!$J$24,IF(A65='2b.  Complex Form Data Entry'!$G$25,'2b.  Complex Form Data Entry'!J$25,IF(A65='2b.  Complex Form Data Entry'!$G$26,'2b.  Complex Form Data Entry'!J$26,"   ")))))))</f>
        <v xml:space="preserve">   </v>
      </c>
      <c r="E65" s="89" t="str">
        <f>IF(A65="   ","   ",IF(A65='2b.  Complex Form Data Entry'!$G$21,'2b.  Complex Form Data Entry'!K$21,IF(A65='2b.  Complex Form Data Entry'!$G$22,'2b.  Complex Form Data Entry'!K$22,IF(A65='2b.  Complex Form Data Entry'!$G$23,'2b.  Complex Form Data Entry'!K$23,IF(A65='2b.  Complex Form Data Entry'!$G$24,'2b.  Complex Form Data Entry'!$K$24,IF(A65='2b.  Complex Form Data Entry'!G$25,'2b.  Complex Form Data Entry'!K$25,IF(A65='2b.  Complex Form Data Entry'!G$26,'2b.  Complex Form Data Entry'!K$26,"   ")))))))</f>
        <v xml:space="preserve">   </v>
      </c>
      <c r="F65" s="177" t="str">
        <f>IF(A65="   ","   ",IF(A65='2b.  Complex Form Data Entry'!$G$21,'2b.  Complex Form Data Entry'!L$21,IF(A65='2b.  Complex Form Data Entry'!$G$22,'2b.  Complex Form Data Entry'!L$22,IF(A65='2b.  Complex Form Data Entry'!$G$23,'2b.  Complex Form Data Entry'!L$23,IF(A65='2b.  Complex Form Data Entry'!$G$24,'2b.  Complex Form Data Entry'!$L$24,IF(A65='2b.  Complex Form Data Entry'!$G$25,'2b.  Complex Form Data Entry'!$L$25,IF(A65='2b.  Complex Form Data Entry'!$G$26,'2b.  Complex Form Data Entry'!$L$26,"   ")))))))</f>
        <v xml:space="preserve">   </v>
      </c>
      <c r="G65" s="79" t="str">
        <f>IF('2b.  Complex Form Data Entry'!I113="","   ",'2b.  Complex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c r="A66" s="19"/>
      <c r="B66" s="50" t="s">
        <v>21</v>
      </c>
      <c r="C66" s="20"/>
      <c r="D66" s="45"/>
      <c r="E66" s="45"/>
      <c r="F66" s="45"/>
      <c r="G66" s="45"/>
      <c r="H66" s="200" t="str">
        <f>IF('2b.  Complex Form Data Entry'!E115="","  ",'2b.  Complex Form Data Entry'!E115)</f>
        <v xml:space="preserve">  </v>
      </c>
      <c r="I66" s="81">
        <f>'2b.  Complex Form Data Entry'!N115</f>
        <v>0</v>
      </c>
      <c r="J66" s="81">
        <f>'2b.  Complex Form Data Entry'!G115</f>
        <v>0</v>
      </c>
      <c r="K66" s="81">
        <f>'2b.  Complex Form Data Entry'!H115</f>
        <v>0</v>
      </c>
      <c r="L66" s="80">
        <f t="shared" si="10"/>
        <v>0</v>
      </c>
      <c r="M66" s="81">
        <f>'2b.  Complex Form Data Entry'!I115</f>
        <v>0</v>
      </c>
      <c r="N66" s="81">
        <f>'2b.  Complex Form Data Entry'!J115</f>
        <v>0</v>
      </c>
      <c r="O66" s="80">
        <f t="shared" si="11"/>
        <v>0</v>
      </c>
      <c r="P66" s="81">
        <f>'2b.  Complex Form Data Entry'!K115</f>
        <v>0</v>
      </c>
      <c r="Q66" s="81">
        <f>'2b.  Complex Form Data Entry'!L115</f>
        <v>0</v>
      </c>
      <c r="R66" s="80">
        <f t="shared" si="12"/>
        <v>0</v>
      </c>
      <c r="S66" s="83">
        <f>'2b.  Complex Form Data Entry'!M115</f>
        <v>0</v>
      </c>
      <c r="T66" s="12"/>
    </row>
    <row r="67" spans="1:20" ht="13.5" customHeight="1">
      <c r="A67" s="19"/>
      <c r="B67" s="50" t="s">
        <v>25</v>
      </c>
      <c r="C67" s="20"/>
      <c r="D67" s="45"/>
      <c r="E67" s="45"/>
      <c r="F67" s="45"/>
      <c r="G67" s="45"/>
      <c r="H67" s="200" t="str">
        <f>IF('2b.  Complex Form Data Entry'!E116="","  ",'2b.  Complex Form Data Entry'!E116)</f>
        <v xml:space="preserve">  </v>
      </c>
      <c r="I67" s="81">
        <f>'2b.  Complex Form Data Entry'!N116</f>
        <v>0</v>
      </c>
      <c r="J67" s="81">
        <f>'2b.  Complex Form Data Entry'!G116</f>
        <v>0</v>
      </c>
      <c r="K67" s="81">
        <f>'2b.  Complex Form Data Entry'!H116</f>
        <v>0</v>
      </c>
      <c r="L67" s="80">
        <f t="shared" si="10"/>
        <v>0</v>
      </c>
      <c r="M67" s="81">
        <f>'2b.  Complex Form Data Entry'!I116</f>
        <v>0</v>
      </c>
      <c r="N67" s="81">
        <f>'2b.  Complex Form Data Entry'!J116</f>
        <v>0</v>
      </c>
      <c r="O67" s="80">
        <f t="shared" si="11"/>
        <v>0</v>
      </c>
      <c r="P67" s="81">
        <f>'2b.  Complex Form Data Entry'!K116</f>
        <v>0</v>
      </c>
      <c r="Q67" s="81">
        <f>'2b.  Complex Form Data Entry'!L116</f>
        <v>0</v>
      </c>
      <c r="R67" s="80">
        <f t="shared" si="12"/>
        <v>0</v>
      </c>
      <c r="S67" s="83">
        <f>'2b.  Complex Form Data Entry'!M116</f>
        <v>0</v>
      </c>
      <c r="T67" s="12"/>
    </row>
    <row r="68" spans="1:20" ht="13.5" customHeight="1">
      <c r="A68" s="19"/>
      <c r="B68" s="50" t="s">
        <v>53</v>
      </c>
      <c r="C68" s="20"/>
      <c r="D68" s="45"/>
      <c r="E68" s="45"/>
      <c r="F68" s="45"/>
      <c r="G68" s="45"/>
      <c r="H68" s="200" t="str">
        <f>IF('2b.  Complex Form Data Entry'!E117="","  ",'2b.  Complex Form Data Entry'!E117)</f>
        <v xml:space="preserve">  </v>
      </c>
      <c r="I68" s="81">
        <f>'2b.  Complex Form Data Entry'!N117</f>
        <v>0</v>
      </c>
      <c r="J68" s="81">
        <f>'2b.  Complex Form Data Entry'!G117</f>
        <v>0</v>
      </c>
      <c r="K68" s="81">
        <f>'2b.  Complex Form Data Entry'!H117</f>
        <v>0</v>
      </c>
      <c r="L68" s="80">
        <f t="shared" si="10"/>
        <v>0</v>
      </c>
      <c r="M68" s="81">
        <f>'2b.  Complex Form Data Entry'!I117</f>
        <v>0</v>
      </c>
      <c r="N68" s="81">
        <f>'2b.  Complex Form Data Entry'!J117</f>
        <v>0</v>
      </c>
      <c r="O68" s="80">
        <f t="shared" si="11"/>
        <v>0</v>
      </c>
      <c r="P68" s="81">
        <f>'2b.  Complex Form Data Entry'!K117</f>
        <v>0</v>
      </c>
      <c r="Q68" s="81">
        <f>'2b.  Complex Form Data Entry'!L117</f>
        <v>0</v>
      </c>
      <c r="R68" s="80">
        <f t="shared" si="12"/>
        <v>0</v>
      </c>
      <c r="S68" s="83">
        <f>'2b.  Complex Form Data Entry'!M117</f>
        <v>0</v>
      </c>
      <c r="T68" s="12"/>
    </row>
    <row r="69" spans="1:20" ht="13.5" customHeight="1">
      <c r="A69" s="19"/>
      <c r="B69" s="473" t="s">
        <v>55</v>
      </c>
      <c r="C69" s="474"/>
      <c r="D69" s="45"/>
      <c r="E69" s="45"/>
      <c r="F69" s="45"/>
      <c r="G69" s="45"/>
      <c r="H69" s="200" t="str">
        <f>IF('2b.  Complex Form Data Entry'!E118="","  ",'2b.  Complex Form Data Entry'!E118)</f>
        <v xml:space="preserve">  </v>
      </c>
      <c r="I69" s="81">
        <f>'2b.  Complex Form Data Entry'!N118</f>
        <v>0</v>
      </c>
      <c r="J69" s="81">
        <f>'2b.  Complex Form Data Entry'!G118</f>
        <v>0</v>
      </c>
      <c r="K69" s="81">
        <f>'2b.  Complex Form Data Entry'!H118</f>
        <v>0</v>
      </c>
      <c r="L69" s="80">
        <f t="shared" si="10"/>
        <v>0</v>
      </c>
      <c r="M69" s="81">
        <f>'2b.  Complex Form Data Entry'!I118</f>
        <v>0</v>
      </c>
      <c r="N69" s="81">
        <f>'2b.  Complex Form Data Entry'!J118</f>
        <v>0</v>
      </c>
      <c r="O69" s="80">
        <f t="shared" si="11"/>
        <v>0</v>
      </c>
      <c r="P69" s="81">
        <f>'2b.  Complex Form Data Entry'!K118</f>
        <v>0</v>
      </c>
      <c r="Q69" s="81">
        <f>'2b.  Complex Form Data Entry'!L118</f>
        <v>0</v>
      </c>
      <c r="R69" s="80">
        <f t="shared" si="12"/>
        <v>0</v>
      </c>
      <c r="S69" s="83">
        <f>'2b.  Complex Form Data Entry'!M118</f>
        <v>0</v>
      </c>
      <c r="T69" s="12"/>
    </row>
    <row r="70" spans="1:20" ht="13.5" customHeight="1">
      <c r="A70" s="19"/>
      <c r="B70" s="475" t="s">
        <v>56</v>
      </c>
      <c r="C70" s="476"/>
      <c r="D70" s="45"/>
      <c r="E70" s="45"/>
      <c r="F70" s="45"/>
      <c r="G70" s="45"/>
      <c r="H70" s="200" t="str">
        <f>IF('2b.  Complex Form Data Entry'!E119="","  ",'2b.  Complex Form Data Entry'!E119)</f>
        <v xml:space="preserve">  </v>
      </c>
      <c r="I70" s="81">
        <f>'2b.  Complex Form Data Entry'!N119</f>
        <v>0</v>
      </c>
      <c r="J70" s="81">
        <f>'2b.  Complex Form Data Entry'!G119</f>
        <v>0</v>
      </c>
      <c r="K70" s="81">
        <f>'2b.  Complex Form Data Entry'!H119</f>
        <v>0</v>
      </c>
      <c r="L70" s="80">
        <f t="shared" si="10"/>
        <v>0</v>
      </c>
      <c r="M70" s="81">
        <f>'2b.  Complex Form Data Entry'!I119</f>
        <v>0</v>
      </c>
      <c r="N70" s="81">
        <f>'2b.  Complex Form Data Entry'!J119</f>
        <v>0</v>
      </c>
      <c r="O70" s="80">
        <f t="shared" si="11"/>
        <v>0</v>
      </c>
      <c r="P70" s="81">
        <f>'2b.  Complex Form Data Entry'!K119</f>
        <v>0</v>
      </c>
      <c r="Q70" s="81">
        <f>'2b.  Complex Form Data Entry'!L119</f>
        <v>0</v>
      </c>
      <c r="R70" s="80">
        <f t="shared" si="12"/>
        <v>0</v>
      </c>
      <c r="S70" s="83">
        <f>'2b.  Complex Form Data Entry'!M119</f>
        <v>0</v>
      </c>
      <c r="T70" s="12"/>
    </row>
    <row r="71" spans="1:20" ht="13.5" customHeight="1">
      <c r="A71" s="19"/>
      <c r="B71" s="473" t="s">
        <v>57</v>
      </c>
      <c r="C71" s="474"/>
      <c r="D71" s="45"/>
      <c r="E71" s="45"/>
      <c r="F71" s="45"/>
      <c r="G71" s="45"/>
      <c r="H71" s="200" t="str">
        <f>IF('2b.  Complex Form Data Entry'!E120="","  ",'2b.  Complex Form Data Entry'!E120)</f>
        <v xml:space="preserve">  </v>
      </c>
      <c r="I71" s="81">
        <f>'2b.  Complex Form Data Entry'!N120</f>
        <v>0</v>
      </c>
      <c r="J71" s="81">
        <f>'2b.  Complex Form Data Entry'!G120</f>
        <v>0</v>
      </c>
      <c r="K71" s="81">
        <f>'2b.  Complex Form Data Entry'!H120</f>
        <v>0</v>
      </c>
      <c r="L71" s="80">
        <f t="shared" si="10"/>
        <v>0</v>
      </c>
      <c r="M71" s="81">
        <f>'2b.  Complex Form Data Entry'!I120</f>
        <v>0</v>
      </c>
      <c r="N71" s="81">
        <f>'2b.  Complex Form Data Entry'!J120</f>
        <v>0</v>
      </c>
      <c r="O71" s="80">
        <f t="shared" si="11"/>
        <v>0</v>
      </c>
      <c r="P71" s="81">
        <f>'2b.  Complex Form Data Entry'!K120</f>
        <v>0</v>
      </c>
      <c r="Q71" s="81">
        <f>'2b.  Complex Form Data Entry'!L120</f>
        <v>0</v>
      </c>
      <c r="R71" s="80">
        <f t="shared" si="12"/>
        <v>0</v>
      </c>
      <c r="S71" s="83">
        <f>'2b.  Complex Form Data Entry'!M120</f>
        <v>0</v>
      </c>
      <c r="T71" s="12"/>
    </row>
    <row r="72" spans="1:20" ht="13.5" customHeight="1">
      <c r="A72" s="19"/>
      <c r="B72" s="489" t="s">
        <v>26</v>
      </c>
      <c r="C72" s="490"/>
      <c r="D72" s="45"/>
      <c r="E72" s="45"/>
      <c r="F72" s="45"/>
      <c r="G72" s="45"/>
      <c r="H72" s="200" t="str">
        <f>IF('2b.  Complex Form Data Entry'!E121="","  ",'2b.  Complex Form Data Entry'!E121)</f>
        <v xml:space="preserve">  </v>
      </c>
      <c r="I72" s="81">
        <f>'2b.  Complex Form Data Entry'!N121</f>
        <v>0</v>
      </c>
      <c r="J72" s="81">
        <f>'2b.  Complex Form Data Entry'!G121</f>
        <v>0</v>
      </c>
      <c r="K72" s="81">
        <f>'2b.  Complex Form Data Entry'!H121</f>
        <v>0</v>
      </c>
      <c r="L72" s="80">
        <f t="shared" si="10"/>
        <v>0</v>
      </c>
      <c r="M72" s="81">
        <f>'2b.  Complex Form Data Entry'!I121</f>
        <v>0</v>
      </c>
      <c r="N72" s="81">
        <f>'2b.  Complex Form Data Entry'!J121</f>
        <v>0</v>
      </c>
      <c r="O72" s="80">
        <f t="shared" si="11"/>
        <v>0</v>
      </c>
      <c r="P72" s="81">
        <f>'2b.  Complex Form Data Entry'!K121</f>
        <v>0</v>
      </c>
      <c r="Q72" s="81">
        <f>'2b.  Complex Form Data Entry'!L121</f>
        <v>0</v>
      </c>
      <c r="R72" s="80">
        <f t="shared" si="12"/>
        <v>0</v>
      </c>
      <c r="S72" s="83">
        <f>'2b.  Complex Form Data Entry'!M121</f>
        <v>0</v>
      </c>
      <c r="T72" s="12"/>
    </row>
    <row r="73" spans="1:20" ht="13.8">
      <c r="A73" s="26"/>
      <c r="B73" s="27"/>
      <c r="C73" s="28" t="s">
        <v>12</v>
      </c>
      <c r="D73" s="29"/>
      <c r="E73" s="29"/>
      <c r="F73" s="29"/>
      <c r="G73" s="29"/>
      <c r="H73" s="201"/>
      <c r="I73" s="63">
        <f aca="true" t="shared" si="17" ref="I73:S73">SUM(I66:I72)</f>
        <v>0</v>
      </c>
      <c r="J73" s="63">
        <f t="shared" si="17"/>
        <v>0</v>
      </c>
      <c r="K73" s="63">
        <f t="shared" si="17"/>
        <v>0</v>
      </c>
      <c r="L73" s="63">
        <f t="shared" si="10"/>
        <v>0</v>
      </c>
      <c r="M73" s="63">
        <f t="shared" si="17"/>
        <v>0</v>
      </c>
      <c r="N73" s="63">
        <f t="shared" si="17"/>
        <v>0</v>
      </c>
      <c r="O73" s="63">
        <f t="shared" si="11"/>
        <v>0</v>
      </c>
      <c r="P73" s="63">
        <f aca="true" t="shared" si="18" ref="P73:Q73">SUM(P66:P72)</f>
        <v>0</v>
      </c>
      <c r="Q73" s="63">
        <f t="shared" si="18"/>
        <v>0</v>
      </c>
      <c r="R73" s="63">
        <f t="shared" si="12"/>
        <v>0</v>
      </c>
      <c r="S73" s="64">
        <f t="shared" si="17"/>
        <v>0</v>
      </c>
      <c r="T73" s="12"/>
    </row>
    <row r="74" spans="1:20" ht="3" customHeight="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8">
      <c r="A75" s="486" t="str">
        <f>IF('2b.  Complex Form Data Entry'!E124="","   ",'2b.  Complex Form Data Entry'!E124)</f>
        <v xml:space="preserve">   </v>
      </c>
      <c r="B75" s="487"/>
      <c r="C75" s="488"/>
      <c r="D75" s="177" t="str">
        <f>IF(A75="   ","   ",IF(A75='2b.  Complex Form Data Entry'!$G$21,'2b.  Complex Form Data Entry'!J$21,IF(A75='2b.  Complex Form Data Entry'!$G$22,'2b.  Complex Form Data Entry'!J$22,IF(A75='2b.  Complex Form Data Entry'!$G$23,'2b.  Complex Form Data Entry'!J$23,IF(A75='2b.  Complex Form Data Entry'!$G$24,'2b.  Complex Form Data Entry'!$J$24,IF(A75='2b.  Complex Form Data Entry'!$G$25,'2b.  Complex Form Data Entry'!J$25,IF(A75='2b.  Complex Form Data Entry'!$G$26,'2b.  Complex Form Data Entry'!J$26,"   ")))))))</f>
        <v xml:space="preserve">   </v>
      </c>
      <c r="E75" s="89" t="str">
        <f>IF(A75="   ","   ",IF(A75='2b.  Complex Form Data Entry'!$G$21,'2b.  Complex Form Data Entry'!K$21,IF(A75='2b.  Complex Form Data Entry'!$G$22,'2b.  Complex Form Data Entry'!K$22,IF(A75='2b.  Complex Form Data Entry'!$G$23,'2b.  Complex Form Data Entry'!K$23,IF(A75='2b.  Complex Form Data Entry'!$G$24,'2b.  Complex Form Data Entry'!$K$24,IF(A75='2b.  Complex Form Data Entry'!G$25,'2b.  Complex Form Data Entry'!K$25,IF(A75='2b.  Complex Form Data Entry'!G$26,'2b.  Complex Form Data Entry'!K$26,"   ")))))))</f>
        <v xml:space="preserve">   </v>
      </c>
      <c r="F75" s="177" t="str">
        <f>IF(A75="   ","   ",IF(A75='2b.  Complex Form Data Entry'!$G$21,'2b.  Complex Form Data Entry'!L$21,IF(A75='2b.  Complex Form Data Entry'!$G$22,'2b.  Complex Form Data Entry'!L$22,IF(A75='2b.  Complex Form Data Entry'!$G$23,'2b.  Complex Form Data Entry'!L$23,IF(A75='2b.  Complex Form Data Entry'!$G$24,'2b.  Complex Form Data Entry'!$L$24,IF(A75='2b.  Complex Form Data Entry'!$G$25,'2b.  Complex Form Data Entry'!$L$25,IF(A75='2b.  Complex Form Data Entry'!$G$26,'2b.  Complex Form Data Entry'!$L$26,"   ")))))))</f>
        <v xml:space="preserve">   </v>
      </c>
      <c r="G75" s="79" t="str">
        <f>IF('2b.  Complex Form Data Entry'!I124="","   ",'2b.  Complex Form Data Entry'!I124)</f>
        <v xml:space="preserve"> </v>
      </c>
      <c r="H75" s="198"/>
      <c r="I75" s="48"/>
      <c r="J75" s="38"/>
      <c r="K75" s="38"/>
      <c r="L75" s="80">
        <f t="shared" si="10"/>
        <v>0</v>
      </c>
      <c r="M75" s="38"/>
      <c r="N75" s="38"/>
      <c r="O75" s="80">
        <f t="shared" si="11"/>
        <v>0</v>
      </c>
      <c r="P75" s="38"/>
      <c r="Q75" s="38"/>
      <c r="R75" s="80">
        <f t="shared" si="12"/>
        <v>0</v>
      </c>
      <c r="S75" s="39"/>
      <c r="T75" s="12"/>
    </row>
    <row r="76" spans="1:20" ht="13.8">
      <c r="A76" s="19"/>
      <c r="B76" s="50" t="s">
        <v>21</v>
      </c>
      <c r="C76" s="20"/>
      <c r="D76" s="45"/>
      <c r="E76" s="45"/>
      <c r="F76" s="45"/>
      <c r="G76" s="45"/>
      <c r="H76" s="200" t="str">
        <f>IF('2b.  Complex Form Data Entry'!E126="","  ",'2b.  Complex Form Data Entry'!E126)</f>
        <v xml:space="preserve">  </v>
      </c>
      <c r="I76" s="81">
        <f>'2b.  Complex Form Data Entry'!N126</f>
        <v>0</v>
      </c>
      <c r="J76" s="81">
        <f>'2b.  Complex Form Data Entry'!G126</f>
        <v>0</v>
      </c>
      <c r="K76" s="81">
        <f>'2b.  Complex Form Data Entry'!H126</f>
        <v>0</v>
      </c>
      <c r="L76" s="80">
        <f t="shared" si="10"/>
        <v>0</v>
      </c>
      <c r="M76" s="81">
        <f>'2b.  Complex Form Data Entry'!I126</f>
        <v>0</v>
      </c>
      <c r="N76" s="81">
        <f>'2b.  Complex Form Data Entry'!J126</f>
        <v>0</v>
      </c>
      <c r="O76" s="80">
        <f t="shared" si="11"/>
        <v>0</v>
      </c>
      <c r="P76" s="81">
        <f>'2b.  Complex Form Data Entry'!K126</f>
        <v>0</v>
      </c>
      <c r="Q76" s="81">
        <f>'2b.  Complex Form Data Entry'!L126</f>
        <v>0</v>
      </c>
      <c r="R76" s="80">
        <f t="shared" si="12"/>
        <v>0</v>
      </c>
      <c r="S76" s="104">
        <f>'2b.  Complex Form Data Entry'!M126</f>
        <v>0</v>
      </c>
      <c r="T76" s="12"/>
    </row>
    <row r="77" spans="1:20" ht="13.8">
      <c r="A77" s="19"/>
      <c r="B77" s="50" t="s">
        <v>25</v>
      </c>
      <c r="C77" s="20"/>
      <c r="D77" s="45"/>
      <c r="E77" s="45"/>
      <c r="F77" s="45"/>
      <c r="G77" s="45"/>
      <c r="H77" s="200" t="str">
        <f>IF('2b.  Complex Form Data Entry'!E127="","  ",'2b.  Complex Form Data Entry'!E127)</f>
        <v xml:space="preserve">  </v>
      </c>
      <c r="I77" s="81">
        <f>'2b.  Complex Form Data Entry'!N127</f>
        <v>0</v>
      </c>
      <c r="J77" s="81">
        <f>'2b.  Complex Form Data Entry'!G127</f>
        <v>0</v>
      </c>
      <c r="K77" s="81">
        <f>'2b.  Complex Form Data Entry'!H127</f>
        <v>0</v>
      </c>
      <c r="L77" s="80">
        <f t="shared" si="10"/>
        <v>0</v>
      </c>
      <c r="M77" s="81">
        <f>'2b.  Complex Form Data Entry'!I127</f>
        <v>0</v>
      </c>
      <c r="N77" s="81">
        <f>'2b.  Complex Form Data Entry'!J127</f>
        <v>0</v>
      </c>
      <c r="O77" s="80">
        <f t="shared" si="11"/>
        <v>0</v>
      </c>
      <c r="P77" s="81">
        <f>'2b.  Complex Form Data Entry'!K127</f>
        <v>0</v>
      </c>
      <c r="Q77" s="81">
        <f>'2b.  Complex Form Data Entry'!L127</f>
        <v>0</v>
      </c>
      <c r="R77" s="80">
        <f t="shared" si="12"/>
        <v>0</v>
      </c>
      <c r="S77" s="104">
        <f>'2b.  Complex Form Data Entry'!M127</f>
        <v>0</v>
      </c>
      <c r="T77" s="12"/>
    </row>
    <row r="78" spans="1:20" ht="13.8">
      <c r="A78" s="19"/>
      <c r="B78" s="50" t="s">
        <v>53</v>
      </c>
      <c r="C78" s="20"/>
      <c r="D78" s="45"/>
      <c r="E78" s="45"/>
      <c r="F78" s="45"/>
      <c r="G78" s="45"/>
      <c r="H78" s="200" t="str">
        <f>IF('2b.  Complex Form Data Entry'!E128="","  ",'2b.  Complex Form Data Entry'!E128)</f>
        <v xml:space="preserve">  </v>
      </c>
      <c r="I78" s="81">
        <f>'2b.  Complex Form Data Entry'!N128</f>
        <v>0</v>
      </c>
      <c r="J78" s="81">
        <f>'2b.  Complex Form Data Entry'!G128</f>
        <v>0</v>
      </c>
      <c r="K78" s="81">
        <f>'2b.  Complex Form Data Entry'!H128</f>
        <v>0</v>
      </c>
      <c r="L78" s="80">
        <f t="shared" si="10"/>
        <v>0</v>
      </c>
      <c r="M78" s="81">
        <f>'2b.  Complex Form Data Entry'!I128</f>
        <v>0</v>
      </c>
      <c r="N78" s="81">
        <f>'2b.  Complex Form Data Entry'!J128</f>
        <v>0</v>
      </c>
      <c r="O78" s="80">
        <f t="shared" si="11"/>
        <v>0</v>
      </c>
      <c r="P78" s="81">
        <f>'2b.  Complex Form Data Entry'!K128</f>
        <v>0</v>
      </c>
      <c r="Q78" s="81">
        <f>'2b.  Complex Form Data Entry'!L128</f>
        <v>0</v>
      </c>
      <c r="R78" s="80">
        <f t="shared" si="12"/>
        <v>0</v>
      </c>
      <c r="S78" s="104">
        <f>'2b.  Complex Form Data Entry'!M128</f>
        <v>0</v>
      </c>
      <c r="T78" s="12"/>
    </row>
    <row r="79" spans="1:20" ht="13.8">
      <c r="A79" s="19"/>
      <c r="B79" s="473" t="s">
        <v>55</v>
      </c>
      <c r="C79" s="474"/>
      <c r="D79" s="45"/>
      <c r="E79" s="45"/>
      <c r="F79" s="45"/>
      <c r="G79" s="45"/>
      <c r="H79" s="200" t="str">
        <f>IF('2b.  Complex Form Data Entry'!E129="","  ",'2b.  Complex Form Data Entry'!E129)</f>
        <v xml:space="preserve">  </v>
      </c>
      <c r="I79" s="81">
        <f>'2b.  Complex Form Data Entry'!N129</f>
        <v>0</v>
      </c>
      <c r="J79" s="81">
        <f>'2b.  Complex Form Data Entry'!G129</f>
        <v>0</v>
      </c>
      <c r="K79" s="81">
        <f>'2b.  Complex Form Data Entry'!H129</f>
        <v>0</v>
      </c>
      <c r="L79" s="80">
        <f t="shared" si="10"/>
        <v>0</v>
      </c>
      <c r="M79" s="81">
        <f>'2b.  Complex Form Data Entry'!I129</f>
        <v>0</v>
      </c>
      <c r="N79" s="81">
        <f>'2b.  Complex Form Data Entry'!J129</f>
        <v>0</v>
      </c>
      <c r="O79" s="80">
        <f t="shared" si="11"/>
        <v>0</v>
      </c>
      <c r="P79" s="81">
        <f>'2b.  Complex Form Data Entry'!K129</f>
        <v>0</v>
      </c>
      <c r="Q79" s="81">
        <f>'2b.  Complex Form Data Entry'!L129</f>
        <v>0</v>
      </c>
      <c r="R79" s="80">
        <f t="shared" si="12"/>
        <v>0</v>
      </c>
      <c r="S79" s="104">
        <f>'2b.  Complex Form Data Entry'!M129</f>
        <v>0</v>
      </c>
      <c r="T79" s="12"/>
    </row>
    <row r="80" spans="1:20" ht="13.8">
      <c r="A80" s="19"/>
      <c r="B80" s="475" t="s">
        <v>56</v>
      </c>
      <c r="C80" s="476"/>
      <c r="D80" s="45"/>
      <c r="E80" s="45"/>
      <c r="F80" s="45"/>
      <c r="G80" s="45"/>
      <c r="H80" s="200" t="str">
        <f>IF('2b.  Complex Form Data Entry'!E130="","  ",'2b.  Complex Form Data Entry'!E130)</f>
        <v xml:space="preserve">  </v>
      </c>
      <c r="I80" s="81">
        <f>'2b.  Complex Form Data Entry'!N130</f>
        <v>0</v>
      </c>
      <c r="J80" s="81">
        <f>'2b.  Complex Form Data Entry'!G130</f>
        <v>0</v>
      </c>
      <c r="K80" s="81">
        <f>'2b.  Complex Form Data Entry'!H130</f>
        <v>0</v>
      </c>
      <c r="L80" s="80">
        <f t="shared" si="10"/>
        <v>0</v>
      </c>
      <c r="M80" s="81">
        <f>'2b.  Complex Form Data Entry'!I130</f>
        <v>0</v>
      </c>
      <c r="N80" s="81">
        <f>'2b.  Complex Form Data Entry'!J130</f>
        <v>0</v>
      </c>
      <c r="O80" s="80">
        <f t="shared" si="11"/>
        <v>0</v>
      </c>
      <c r="P80" s="81">
        <f>'2b.  Complex Form Data Entry'!K130</f>
        <v>0</v>
      </c>
      <c r="Q80" s="81">
        <f>'2b.  Complex Form Data Entry'!L130</f>
        <v>0</v>
      </c>
      <c r="R80" s="80">
        <f t="shared" si="12"/>
        <v>0</v>
      </c>
      <c r="S80" s="104">
        <f>'2b.  Complex Form Data Entry'!M130</f>
        <v>0</v>
      </c>
      <c r="T80" s="12"/>
    </row>
    <row r="81" spans="1:20" ht="13.8">
      <c r="A81" s="19"/>
      <c r="B81" s="473" t="s">
        <v>57</v>
      </c>
      <c r="C81" s="474"/>
      <c r="D81" s="45"/>
      <c r="E81" s="45"/>
      <c r="F81" s="45"/>
      <c r="G81" s="45"/>
      <c r="H81" s="200" t="str">
        <f>IF('2b.  Complex Form Data Entry'!E131="","  ",'2b.  Complex Form Data Entry'!E131)</f>
        <v xml:space="preserve">  </v>
      </c>
      <c r="I81" s="81">
        <f>'2b.  Complex Form Data Entry'!N131</f>
        <v>0</v>
      </c>
      <c r="J81" s="81">
        <f>'2b.  Complex Form Data Entry'!G131</f>
        <v>0</v>
      </c>
      <c r="K81" s="81">
        <f>'2b.  Complex Form Data Entry'!H131</f>
        <v>0</v>
      </c>
      <c r="L81" s="80">
        <f t="shared" si="10"/>
        <v>0</v>
      </c>
      <c r="M81" s="81">
        <f>'2b.  Complex Form Data Entry'!I131</f>
        <v>0</v>
      </c>
      <c r="N81" s="81">
        <f>'2b.  Complex Form Data Entry'!J131</f>
        <v>0</v>
      </c>
      <c r="O81" s="80">
        <f t="shared" si="11"/>
        <v>0</v>
      </c>
      <c r="P81" s="81">
        <f>'2b.  Complex Form Data Entry'!K131</f>
        <v>0</v>
      </c>
      <c r="Q81" s="81">
        <f>'2b.  Complex Form Data Entry'!L131</f>
        <v>0</v>
      </c>
      <c r="R81" s="80">
        <f t="shared" si="12"/>
        <v>0</v>
      </c>
      <c r="S81" s="104">
        <f>'2b.  Complex Form Data Entry'!M131</f>
        <v>0</v>
      </c>
      <c r="T81" s="12"/>
    </row>
    <row r="82" spans="1:20" ht="13.8">
      <c r="A82" s="19"/>
      <c r="B82" s="489" t="s">
        <v>26</v>
      </c>
      <c r="C82" s="490"/>
      <c r="D82" s="45"/>
      <c r="E82" s="45"/>
      <c r="F82" s="45"/>
      <c r="G82" s="45"/>
      <c r="H82" s="200" t="str">
        <f>IF('2b.  Complex Form Data Entry'!E132="","  ",'2b.  Complex Form Data Entry'!E132)</f>
        <v xml:space="preserve">  </v>
      </c>
      <c r="I82" s="81">
        <f>'2b.  Complex Form Data Entry'!N132</f>
        <v>0</v>
      </c>
      <c r="J82" s="81">
        <f>'2b.  Complex Form Data Entry'!G132</f>
        <v>0</v>
      </c>
      <c r="K82" s="81">
        <f>'2b.  Complex Form Data Entry'!H132</f>
        <v>0</v>
      </c>
      <c r="L82" s="80">
        <f t="shared" si="10"/>
        <v>0</v>
      </c>
      <c r="M82" s="81">
        <f>'2b.  Complex Form Data Entry'!I132</f>
        <v>0</v>
      </c>
      <c r="N82" s="81">
        <f>'2b.  Complex Form Data Entry'!J132</f>
        <v>0</v>
      </c>
      <c r="O82" s="80">
        <f t="shared" si="11"/>
        <v>0</v>
      </c>
      <c r="P82" s="81">
        <f>'2b.  Complex Form Data Entry'!K132</f>
        <v>0</v>
      </c>
      <c r="Q82" s="81">
        <f>'2b.  Complex Form Data Entry'!L132</f>
        <v>0</v>
      </c>
      <c r="R82" s="80">
        <f t="shared" si="12"/>
        <v>0</v>
      </c>
      <c r="S82" s="104">
        <f>'2b.  Complex Form Data Entry'!M132</f>
        <v>0</v>
      </c>
      <c r="T82" s="12"/>
    </row>
    <row r="83" spans="1:20" ht="13.8">
      <c r="A83" s="26"/>
      <c r="B83" s="27"/>
      <c r="C83" s="28" t="s">
        <v>12</v>
      </c>
      <c r="D83" s="29"/>
      <c r="E83" s="29"/>
      <c r="F83" s="29"/>
      <c r="G83" s="29"/>
      <c r="H83" s="201"/>
      <c r="I83" s="63">
        <f aca="true" t="shared" si="19" ref="I83:S83">SUM(I76:I82)</f>
        <v>0</v>
      </c>
      <c r="J83" s="63">
        <f t="shared" si="19"/>
        <v>0</v>
      </c>
      <c r="K83" s="63">
        <f t="shared" si="19"/>
        <v>0</v>
      </c>
      <c r="L83" s="63">
        <f t="shared" si="10"/>
        <v>0</v>
      </c>
      <c r="M83" s="63">
        <f t="shared" si="19"/>
        <v>0</v>
      </c>
      <c r="N83" s="63">
        <f t="shared" si="19"/>
        <v>0</v>
      </c>
      <c r="O83" s="63">
        <f t="shared" si="11"/>
        <v>0</v>
      </c>
      <c r="P83" s="63">
        <f aca="true" t="shared" si="20" ref="P83:Q83">SUM(P76:P82)</f>
        <v>0</v>
      </c>
      <c r="Q83" s="63">
        <f t="shared" si="20"/>
        <v>0</v>
      </c>
      <c r="R83" s="63">
        <f t="shared" si="12"/>
        <v>0</v>
      </c>
      <c r="S83" s="64">
        <f t="shared" si="19"/>
        <v>0</v>
      </c>
      <c r="T83" s="12"/>
    </row>
    <row r="84" spans="1:20" ht="3" customHeight="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8">
      <c r="A85" s="486" t="str">
        <f>IF('2b.  Complex Form Data Entry'!E135="","   ",'2b.  Complex Form Data Entry'!E135)</f>
        <v xml:space="preserve">   </v>
      </c>
      <c r="B85" s="487"/>
      <c r="C85" s="488"/>
      <c r="D85" s="177" t="str">
        <f>IF(A85="   ","   ",IF(A85='2b.  Complex Form Data Entry'!$G$21,'2b.  Complex Form Data Entry'!J$21,IF(A85='2b.  Complex Form Data Entry'!$G$22,'2b.  Complex Form Data Entry'!J$22,IF(A85='2b.  Complex Form Data Entry'!$G$23,'2b.  Complex Form Data Entry'!J$23,IF(A85='2b.  Complex Form Data Entry'!$G$24,'2b.  Complex Form Data Entry'!$J$24,IF(A85='2b.  Complex Form Data Entry'!$G$25,'2b.  Complex Form Data Entry'!J$25,IF(A85='2b.  Complex Form Data Entry'!$G$26,'2b.  Complex Form Data Entry'!J$26,"   ")))))))</f>
        <v xml:space="preserve">   </v>
      </c>
      <c r="E85" s="89" t="str">
        <f>IF(A85="   ","   ",IF(A85='2b.  Complex Form Data Entry'!$G$21,'2b.  Complex Form Data Entry'!K$21,IF(A85='2b.  Complex Form Data Entry'!$G$22,'2b.  Complex Form Data Entry'!K$22,IF(A85='2b.  Complex Form Data Entry'!$G$23,'2b.  Complex Form Data Entry'!K$23,IF(A85='2b.  Complex Form Data Entry'!$G$24,'2b.  Complex Form Data Entry'!$K$24,IF(A85='2b.  Complex Form Data Entry'!G$25,'2b.  Complex Form Data Entry'!K$25,IF(A85='2b.  Complex Form Data Entry'!G$26,'2b.  Complex Form Data Entry'!K$26,"   ")))))))</f>
        <v xml:space="preserve">   </v>
      </c>
      <c r="F85" s="177" t="str">
        <f>IF(A85="   ","   ",IF(A85='2b.  Complex Form Data Entry'!$G$21,'2b.  Complex Form Data Entry'!L$21,IF(A85='2b.  Complex Form Data Entry'!$G$22,'2b.  Complex Form Data Entry'!L$22,IF(A85='2b.  Complex Form Data Entry'!$G$23,'2b.  Complex Form Data Entry'!L$23,IF(A85='2b.  Complex Form Data Entry'!$G$24,'2b.  Complex Form Data Entry'!$L$24,IF(A85='2b.  Complex Form Data Entry'!$G$25,'2b.  Complex Form Data Entry'!$L$25,IF(A85='2b.  Complex Form Data Entry'!$G$26,'2b.  Complex Form Data Entry'!$L$26,"   ")))))))</f>
        <v xml:space="preserve">   </v>
      </c>
      <c r="G85" s="79" t="str">
        <f>IF('2b.  Complex Form Data Entry'!I135="","   ",'2b.  Complex Form Data Entry'!I135)</f>
        <v xml:space="preserve"> </v>
      </c>
      <c r="H85" s="198"/>
      <c r="I85" s="48"/>
      <c r="J85" s="38"/>
      <c r="K85" s="38"/>
      <c r="L85" s="80">
        <f t="shared" si="10"/>
        <v>0</v>
      </c>
      <c r="M85" s="38"/>
      <c r="N85" s="38"/>
      <c r="O85" s="80">
        <f t="shared" si="11"/>
        <v>0</v>
      </c>
      <c r="P85" s="38"/>
      <c r="Q85" s="38"/>
      <c r="R85" s="80">
        <f t="shared" si="12"/>
        <v>0</v>
      </c>
      <c r="S85" s="39"/>
      <c r="T85" s="12"/>
    </row>
    <row r="86" spans="1:20" ht="13.8">
      <c r="A86" s="19"/>
      <c r="B86" s="50" t="s">
        <v>21</v>
      </c>
      <c r="C86" s="20"/>
      <c r="D86" s="45"/>
      <c r="E86" s="45"/>
      <c r="F86" s="45"/>
      <c r="G86" s="45"/>
      <c r="H86" s="200" t="str">
        <f>IF('2b.  Complex Form Data Entry'!E137="","  ",'2b.  Complex Form Data Entry'!E137)</f>
        <v xml:space="preserve">  </v>
      </c>
      <c r="I86" s="81">
        <f>'2b.  Complex Form Data Entry'!N137</f>
        <v>0</v>
      </c>
      <c r="J86" s="81">
        <f>'2b.  Complex Form Data Entry'!G137</f>
        <v>0</v>
      </c>
      <c r="K86" s="81">
        <f>'2b.  Complex Form Data Entry'!H137</f>
        <v>0</v>
      </c>
      <c r="L86" s="80">
        <f t="shared" si="10"/>
        <v>0</v>
      </c>
      <c r="M86" s="81">
        <f>'2b.  Complex Form Data Entry'!I137</f>
        <v>0</v>
      </c>
      <c r="N86" s="81">
        <f>'2b.  Complex Form Data Entry'!J137</f>
        <v>0</v>
      </c>
      <c r="O86" s="80">
        <f t="shared" si="11"/>
        <v>0</v>
      </c>
      <c r="P86" s="81">
        <f>'2b.  Complex Form Data Entry'!K137</f>
        <v>0</v>
      </c>
      <c r="Q86" s="81">
        <f>'2b.  Complex Form Data Entry'!L137</f>
        <v>0</v>
      </c>
      <c r="R86" s="80">
        <f t="shared" si="12"/>
        <v>0</v>
      </c>
      <c r="S86" s="104">
        <f>'2b.  Complex Form Data Entry'!M137</f>
        <v>0</v>
      </c>
      <c r="T86" s="12"/>
    </row>
    <row r="87" spans="1:20" ht="13.8">
      <c r="A87" s="19"/>
      <c r="B87" s="50" t="s">
        <v>25</v>
      </c>
      <c r="C87" s="20"/>
      <c r="D87" s="45"/>
      <c r="E87" s="45"/>
      <c r="F87" s="45"/>
      <c r="G87" s="45"/>
      <c r="H87" s="200" t="str">
        <f>IF('2b.  Complex Form Data Entry'!E138="","  ",'2b.  Complex Form Data Entry'!E138)</f>
        <v xml:space="preserve">  </v>
      </c>
      <c r="I87" s="81">
        <f>'2b.  Complex Form Data Entry'!N138</f>
        <v>0</v>
      </c>
      <c r="J87" s="81">
        <f>'2b.  Complex Form Data Entry'!G138</f>
        <v>0</v>
      </c>
      <c r="K87" s="81">
        <f>'2b.  Complex Form Data Entry'!H138</f>
        <v>0</v>
      </c>
      <c r="L87" s="80">
        <f t="shared" si="10"/>
        <v>0</v>
      </c>
      <c r="M87" s="81">
        <f>'2b.  Complex Form Data Entry'!I138</f>
        <v>0</v>
      </c>
      <c r="N87" s="81">
        <f>'2b.  Complex Form Data Entry'!J138</f>
        <v>0</v>
      </c>
      <c r="O87" s="80">
        <f t="shared" si="11"/>
        <v>0</v>
      </c>
      <c r="P87" s="81">
        <f>'2b.  Complex Form Data Entry'!K138</f>
        <v>0</v>
      </c>
      <c r="Q87" s="81">
        <f>'2b.  Complex Form Data Entry'!L138</f>
        <v>0</v>
      </c>
      <c r="R87" s="80">
        <f t="shared" si="12"/>
        <v>0</v>
      </c>
      <c r="S87" s="104">
        <f>'2b.  Complex Form Data Entry'!M138</f>
        <v>0</v>
      </c>
      <c r="T87" s="12"/>
    </row>
    <row r="88" spans="1:20" ht="13.8">
      <c r="A88" s="19"/>
      <c r="B88" s="50" t="s">
        <v>53</v>
      </c>
      <c r="C88" s="20"/>
      <c r="D88" s="45"/>
      <c r="E88" s="45"/>
      <c r="F88" s="45"/>
      <c r="G88" s="45"/>
      <c r="H88" s="200" t="str">
        <f>IF('2b.  Complex Form Data Entry'!E139="","  ",'2b.  Complex Form Data Entry'!E139)</f>
        <v xml:space="preserve">  </v>
      </c>
      <c r="I88" s="81">
        <f>'2b.  Complex Form Data Entry'!N139</f>
        <v>0</v>
      </c>
      <c r="J88" s="81">
        <f>'2b.  Complex Form Data Entry'!G139</f>
        <v>0</v>
      </c>
      <c r="K88" s="81">
        <f>'2b.  Complex Form Data Entry'!H139</f>
        <v>0</v>
      </c>
      <c r="L88" s="80">
        <f t="shared" si="10"/>
        <v>0</v>
      </c>
      <c r="M88" s="81">
        <f>'2b.  Complex Form Data Entry'!I139</f>
        <v>0</v>
      </c>
      <c r="N88" s="81">
        <f>'2b.  Complex Form Data Entry'!J139</f>
        <v>0</v>
      </c>
      <c r="O88" s="80">
        <f t="shared" si="11"/>
        <v>0</v>
      </c>
      <c r="P88" s="81">
        <f>'2b.  Complex Form Data Entry'!K139</f>
        <v>0</v>
      </c>
      <c r="Q88" s="81">
        <f>'2b.  Complex Form Data Entry'!L139</f>
        <v>0</v>
      </c>
      <c r="R88" s="80">
        <f t="shared" si="12"/>
        <v>0</v>
      </c>
      <c r="S88" s="104">
        <f>'2b.  Complex Form Data Entry'!M139</f>
        <v>0</v>
      </c>
      <c r="T88" s="12"/>
    </row>
    <row r="89" spans="1:20" ht="13.8">
      <c r="A89" s="19"/>
      <c r="B89" s="473" t="s">
        <v>55</v>
      </c>
      <c r="C89" s="474"/>
      <c r="D89" s="45"/>
      <c r="E89" s="45"/>
      <c r="F89" s="45"/>
      <c r="G89" s="45"/>
      <c r="H89" s="200" t="str">
        <f>IF('2b.  Complex Form Data Entry'!E140="","  ",'2b.  Complex Form Data Entry'!E140)</f>
        <v xml:space="preserve">  </v>
      </c>
      <c r="I89" s="81">
        <f>'2b.  Complex Form Data Entry'!N140</f>
        <v>0</v>
      </c>
      <c r="J89" s="81">
        <f>'2b.  Complex Form Data Entry'!G140</f>
        <v>0</v>
      </c>
      <c r="K89" s="81">
        <f>'2b.  Complex Form Data Entry'!H140</f>
        <v>0</v>
      </c>
      <c r="L89" s="80">
        <f t="shared" si="10"/>
        <v>0</v>
      </c>
      <c r="M89" s="81">
        <f>'2b.  Complex Form Data Entry'!I140</f>
        <v>0</v>
      </c>
      <c r="N89" s="81">
        <f>'2b.  Complex Form Data Entry'!J140</f>
        <v>0</v>
      </c>
      <c r="O89" s="80">
        <f t="shared" si="11"/>
        <v>0</v>
      </c>
      <c r="P89" s="81">
        <f>'2b.  Complex Form Data Entry'!K140</f>
        <v>0</v>
      </c>
      <c r="Q89" s="81">
        <f>'2b.  Complex Form Data Entry'!L140</f>
        <v>0</v>
      </c>
      <c r="R89" s="80">
        <f t="shared" si="12"/>
        <v>0</v>
      </c>
      <c r="S89" s="104">
        <f>'2b.  Complex Form Data Entry'!M140</f>
        <v>0</v>
      </c>
      <c r="T89" s="12"/>
    </row>
    <row r="90" spans="1:20" ht="13.8">
      <c r="A90" s="19"/>
      <c r="B90" s="475" t="s">
        <v>56</v>
      </c>
      <c r="C90" s="476"/>
      <c r="D90" s="45"/>
      <c r="E90" s="45"/>
      <c r="F90" s="45"/>
      <c r="G90" s="45"/>
      <c r="H90" s="200" t="str">
        <f>IF('2b.  Complex Form Data Entry'!E141="","  ",'2b.  Complex Form Data Entry'!E141)</f>
        <v xml:space="preserve">  </v>
      </c>
      <c r="I90" s="81">
        <f>'2b.  Complex Form Data Entry'!N141</f>
        <v>0</v>
      </c>
      <c r="J90" s="81">
        <f>'2b.  Complex Form Data Entry'!G141</f>
        <v>0</v>
      </c>
      <c r="K90" s="81">
        <f>'2b.  Complex Form Data Entry'!H141</f>
        <v>0</v>
      </c>
      <c r="L90" s="80">
        <f t="shared" si="10"/>
        <v>0</v>
      </c>
      <c r="M90" s="81">
        <f>'2b.  Complex Form Data Entry'!I141</f>
        <v>0</v>
      </c>
      <c r="N90" s="81">
        <f>'2b.  Complex Form Data Entry'!J141</f>
        <v>0</v>
      </c>
      <c r="O90" s="80">
        <f t="shared" si="11"/>
        <v>0</v>
      </c>
      <c r="P90" s="81">
        <f>'2b.  Complex Form Data Entry'!K141</f>
        <v>0</v>
      </c>
      <c r="Q90" s="81">
        <f>'2b.  Complex Form Data Entry'!L141</f>
        <v>0</v>
      </c>
      <c r="R90" s="80">
        <f t="shared" si="12"/>
        <v>0</v>
      </c>
      <c r="S90" s="104">
        <f>'2b.  Complex Form Data Entry'!M141</f>
        <v>0</v>
      </c>
      <c r="T90" s="12"/>
    </row>
    <row r="91" spans="1:20" ht="13.8">
      <c r="A91" s="19"/>
      <c r="B91" s="473" t="s">
        <v>57</v>
      </c>
      <c r="C91" s="474"/>
      <c r="D91" s="45"/>
      <c r="E91" s="45"/>
      <c r="F91" s="45"/>
      <c r="G91" s="45"/>
      <c r="H91" s="200" t="str">
        <f>IF('2b.  Complex Form Data Entry'!E142="","  ",'2b.  Complex Form Data Entry'!E142)</f>
        <v xml:space="preserve">  </v>
      </c>
      <c r="I91" s="81">
        <f>'2b.  Complex Form Data Entry'!N142</f>
        <v>0</v>
      </c>
      <c r="J91" s="81">
        <f>'2b.  Complex Form Data Entry'!G142</f>
        <v>0</v>
      </c>
      <c r="K91" s="81">
        <f>'2b.  Complex Form Data Entry'!H142</f>
        <v>0</v>
      </c>
      <c r="L91" s="80">
        <f t="shared" si="10"/>
        <v>0</v>
      </c>
      <c r="M91" s="81">
        <f>'2b.  Complex Form Data Entry'!I142</f>
        <v>0</v>
      </c>
      <c r="N91" s="81">
        <f>'2b.  Complex Form Data Entry'!J142</f>
        <v>0</v>
      </c>
      <c r="O91" s="80">
        <f t="shared" si="11"/>
        <v>0</v>
      </c>
      <c r="P91" s="81">
        <f>'2b.  Complex Form Data Entry'!K142</f>
        <v>0</v>
      </c>
      <c r="Q91" s="81">
        <f>'2b.  Complex Form Data Entry'!L142</f>
        <v>0</v>
      </c>
      <c r="R91" s="80">
        <f t="shared" si="12"/>
        <v>0</v>
      </c>
      <c r="S91" s="104">
        <f>'2b.  Complex Form Data Entry'!M142</f>
        <v>0</v>
      </c>
      <c r="T91" s="12"/>
    </row>
    <row r="92" spans="1:20" ht="13.8">
      <c r="A92" s="19"/>
      <c r="B92" s="489" t="s">
        <v>26</v>
      </c>
      <c r="C92" s="490"/>
      <c r="D92" s="45"/>
      <c r="E92" s="45"/>
      <c r="F92" s="45"/>
      <c r="G92" s="45"/>
      <c r="H92" s="203" t="str">
        <f>IF('2b.  Complex Form Data Entry'!E143="","  ",'2b.  Complex Form Data Entry'!E143)</f>
        <v xml:space="preserve">  </v>
      </c>
      <c r="I92" s="81">
        <f>'2b.  Complex Form Data Entry'!N143</f>
        <v>0</v>
      </c>
      <c r="J92" s="81">
        <f>'2b.  Complex Form Data Entry'!G143</f>
        <v>0</v>
      </c>
      <c r="K92" s="81">
        <f>'2b.  Complex Form Data Entry'!H143</f>
        <v>0</v>
      </c>
      <c r="L92" s="80">
        <f t="shared" si="10"/>
        <v>0</v>
      </c>
      <c r="M92" s="81">
        <f>'2b.  Complex Form Data Entry'!I143</f>
        <v>0</v>
      </c>
      <c r="N92" s="81">
        <f>'2b.  Complex Form Data Entry'!J143</f>
        <v>0</v>
      </c>
      <c r="O92" s="80">
        <f t="shared" si="11"/>
        <v>0</v>
      </c>
      <c r="P92" s="81">
        <f>'2b.  Complex Form Data Entry'!K143</f>
        <v>0</v>
      </c>
      <c r="Q92" s="81">
        <f>'2b.  Complex Form Data Entry'!L143</f>
        <v>0</v>
      </c>
      <c r="R92" s="80">
        <f t="shared" si="12"/>
        <v>0</v>
      </c>
      <c r="S92" s="104">
        <f>'2b.  Complex Form Data Entry'!M143</f>
        <v>0</v>
      </c>
      <c r="T92" s="12"/>
    </row>
    <row r="93" spans="1:20" ht="12.75" customHeight="1">
      <c r="A93" s="26"/>
      <c r="B93" s="27"/>
      <c r="C93" s="28" t="s">
        <v>12</v>
      </c>
      <c r="D93" s="29"/>
      <c r="E93" s="29"/>
      <c r="F93" s="29"/>
      <c r="G93" s="29"/>
      <c r="H93" s="204"/>
      <c r="I93" s="63">
        <f aca="true" t="shared" si="21" ref="I93:S93">SUM(I86:I92)</f>
        <v>0</v>
      </c>
      <c r="J93" s="63">
        <f t="shared" si="21"/>
        <v>0</v>
      </c>
      <c r="K93" s="63">
        <f t="shared" si="21"/>
        <v>0</v>
      </c>
      <c r="L93" s="63">
        <f t="shared" si="10"/>
        <v>0</v>
      </c>
      <c r="M93" s="63">
        <f t="shared" si="21"/>
        <v>0</v>
      </c>
      <c r="N93" s="63">
        <f t="shared" si="21"/>
        <v>0</v>
      </c>
      <c r="O93" s="63">
        <f t="shared" si="11"/>
        <v>0</v>
      </c>
      <c r="P93" s="63">
        <f aca="true" t="shared" si="22" ref="P93:Q93">SUM(P86:P92)</f>
        <v>0</v>
      </c>
      <c r="Q93" s="63">
        <f t="shared" si="22"/>
        <v>0</v>
      </c>
      <c r="R93" s="63">
        <f t="shared" si="12"/>
        <v>0</v>
      </c>
      <c r="S93" s="64">
        <f t="shared" si="21"/>
        <v>0</v>
      </c>
      <c r="T93" s="12"/>
    </row>
    <row r="94" spans="1:19" ht="3" customHeight="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4" thickBot="1">
      <c r="A95" s="6"/>
      <c r="B95" s="7"/>
      <c r="C95" s="290" t="s">
        <v>6</v>
      </c>
      <c r="D95" s="8"/>
      <c r="E95" s="8"/>
      <c r="F95" s="8"/>
      <c r="G95" s="21"/>
      <c r="H95" s="206"/>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c r="A96" s="2"/>
      <c r="B96" s="2"/>
      <c r="C96" s="2"/>
      <c r="D96" s="2"/>
      <c r="E96" s="2"/>
      <c r="F96" s="2"/>
      <c r="G96" s="41"/>
      <c r="H96" s="41"/>
      <c r="I96" s="41"/>
      <c r="J96" s="42"/>
      <c r="K96" s="42"/>
      <c r="L96" s="42"/>
      <c r="M96" s="42"/>
      <c r="N96" s="42"/>
      <c r="O96" s="42"/>
      <c r="P96" s="42"/>
      <c r="Q96" s="42"/>
      <c r="R96" s="42"/>
      <c r="S96" s="5"/>
      <c r="T96" s="5"/>
    </row>
    <row r="97" spans="1:20" ht="17.4">
      <c r="A97" s="512" t="s">
        <v>133</v>
      </c>
      <c r="B97" s="512"/>
      <c r="C97" s="512"/>
      <c r="D97" s="512"/>
      <c r="E97" s="512"/>
      <c r="F97" s="512"/>
      <c r="G97" s="512"/>
      <c r="H97" s="512"/>
      <c r="I97" s="512"/>
      <c r="J97" s="512"/>
      <c r="K97" s="512"/>
      <c r="L97" s="512"/>
      <c r="M97" s="512"/>
      <c r="N97" s="512"/>
      <c r="O97" s="512"/>
      <c r="P97" s="512"/>
      <c r="Q97" s="512"/>
      <c r="R97" s="512"/>
      <c r="S97" s="512"/>
      <c r="T97" s="1"/>
    </row>
    <row r="98" spans="1:20" ht="3" customHeight="1" thickBot="1">
      <c r="A98" s="40"/>
      <c r="B98" s="40"/>
      <c r="C98" s="40"/>
      <c r="D98" s="40"/>
      <c r="E98" s="40"/>
      <c r="F98" s="40"/>
      <c r="G98" s="40"/>
      <c r="H98" s="40"/>
      <c r="I98" s="40"/>
      <c r="J98" s="40"/>
      <c r="K98" s="40"/>
      <c r="L98" s="40"/>
      <c r="M98" s="40"/>
      <c r="N98" s="40"/>
      <c r="O98" s="40"/>
      <c r="P98" s="40"/>
      <c r="Q98" s="40"/>
      <c r="R98" s="40"/>
      <c r="S98" s="1"/>
      <c r="T98" s="1"/>
    </row>
    <row r="99" spans="1:20" ht="18" customHeight="1" thickBot="1" thickTop="1">
      <c r="A99" s="469" t="s">
        <v>31</v>
      </c>
      <c r="B99" s="469"/>
      <c r="C99" s="469"/>
      <c r="D99" s="469"/>
      <c r="E99" s="469"/>
      <c r="F99" s="469"/>
      <c r="G99" s="469"/>
      <c r="H99" s="469"/>
      <c r="I99" s="469"/>
      <c r="J99" s="469"/>
      <c r="K99" s="469"/>
      <c r="L99" s="469"/>
      <c r="M99" s="469"/>
      <c r="N99" s="469"/>
      <c r="O99" s="469"/>
      <c r="P99" s="469"/>
      <c r="Q99" s="469"/>
      <c r="R99" s="469"/>
      <c r="S99" s="469"/>
      <c r="T99" s="1"/>
    </row>
    <row r="100" spans="1:20" ht="3" customHeight="1" thickBot="1" thickTop="1">
      <c r="A100" s="523"/>
      <c r="B100" s="524"/>
      <c r="C100" s="524"/>
      <c r="D100" s="524"/>
      <c r="E100" s="524"/>
      <c r="F100" s="524"/>
      <c r="G100" s="524"/>
      <c r="H100" s="524"/>
      <c r="I100" s="524"/>
      <c r="J100" s="524"/>
      <c r="K100" s="524"/>
      <c r="L100" s="524"/>
      <c r="M100" s="524"/>
      <c r="N100" s="524"/>
      <c r="O100" s="524"/>
      <c r="P100" s="524"/>
      <c r="Q100" s="524"/>
      <c r="R100" s="524"/>
      <c r="S100" s="524"/>
      <c r="T100" s="1"/>
    </row>
    <row r="101" spans="1:19" ht="13.8">
      <c r="A101" s="533" t="s">
        <v>7</v>
      </c>
      <c r="B101" s="531"/>
      <c r="C101" s="531"/>
      <c r="D101" s="531"/>
      <c r="E101" s="531"/>
      <c r="F101" s="531"/>
      <c r="G101" s="531"/>
      <c r="H101" s="531"/>
      <c r="I101" s="531"/>
      <c r="J101" s="531"/>
      <c r="K101" s="531"/>
      <c r="L101" s="531"/>
      <c r="M101" s="531"/>
      <c r="N101" s="531"/>
      <c r="O101" s="531"/>
      <c r="P101" s="531"/>
      <c r="Q101" s="531"/>
      <c r="R101" s="531"/>
      <c r="S101" s="532"/>
    </row>
    <row r="102" spans="1:20" ht="13.8">
      <c r="A102" s="529" t="s">
        <v>0</v>
      </c>
      <c r="B102" s="530"/>
      <c r="C102" s="528" t="str">
        <f>IF('2b.  Complex Form Data Entry'!G11="","   ",'2b.  Complex Form Data Entry'!G11)</f>
        <v xml:space="preserve">   </v>
      </c>
      <c r="D102" s="528"/>
      <c r="E102" s="528"/>
      <c r="F102" s="528"/>
      <c r="G102" s="528"/>
      <c r="H102" s="528"/>
      <c r="I102" s="528"/>
      <c r="J102" s="528"/>
      <c r="L102" s="293" t="s">
        <v>16</v>
      </c>
      <c r="M102" s="293"/>
      <c r="O102" s="72"/>
      <c r="Q102" s="72"/>
      <c r="R102" s="319" t="str">
        <f>IF('2b.  Complex Form Data Entry'!G117="","   ",'2b.  Complex Form Data Entry'!G117)</f>
        <v xml:space="preserve">   </v>
      </c>
      <c r="S102" s="71" t="s">
        <v>17</v>
      </c>
      <c r="T102" s="11"/>
    </row>
    <row r="103" spans="1:20" ht="13.5" customHeight="1">
      <c r="A103" s="534" t="s">
        <v>150</v>
      </c>
      <c r="B103" s="525"/>
      <c r="C103" s="535" t="str">
        <f>IF('2b.  Complex Form Data Entry'!G12="","   ",'2b.  Complex Form Data Entry'!G12)</f>
        <v xml:space="preserve">   </v>
      </c>
      <c r="D103" s="535"/>
      <c r="E103" s="535"/>
      <c r="F103" s="535"/>
      <c r="G103" s="535"/>
      <c r="H103" s="535"/>
      <c r="I103" s="535"/>
      <c r="J103" s="535"/>
      <c r="L103" s="299" t="s">
        <v>27</v>
      </c>
      <c r="M103" s="299"/>
      <c r="P103" s="73"/>
      <c r="Q103" s="73"/>
      <c r="R103" s="320">
        <f>'2b.  Complex Form Data Entry'!G118</f>
        <v>0</v>
      </c>
      <c r="S103" s="54"/>
      <c r="T103" s="11"/>
    </row>
    <row r="104" spans="1:20" ht="13.5" customHeight="1">
      <c r="A104" s="526" t="s">
        <v>2</v>
      </c>
      <c r="B104" s="527"/>
      <c r="C104" s="298" t="str">
        <f>IF('2b.  Complex Form Data Entry'!G15="","   ",'2b.  Complex Form Data Entry'!G15)</f>
        <v xml:space="preserve">   </v>
      </c>
      <c r="E104" s="298"/>
      <c r="F104" s="527" t="s">
        <v>8</v>
      </c>
      <c r="G104" s="527"/>
      <c r="H104" s="329" t="str">
        <f>IF('2b.  Complex Form Data Entry'!G15=""," ",'2b.  Complex Form Data Entry'!G16)</f>
        <v xml:space="preserve"> </v>
      </c>
      <c r="I104" s="298"/>
      <c r="J104" s="298"/>
      <c r="L104" s="525" t="s">
        <v>10</v>
      </c>
      <c r="M104" s="525"/>
      <c r="N104" s="525"/>
      <c r="O104" s="525"/>
      <c r="P104" s="74"/>
      <c r="Q104" s="74"/>
      <c r="R104" s="298" t="str">
        <f>IF('2b.  Complex Form Data Entry'!G13="","   ",'2b.  Complex Form Data Entry'!G13)</f>
        <v xml:space="preserve">   </v>
      </c>
      <c r="S104" s="328"/>
      <c r="T104" s="11"/>
    </row>
    <row r="105" spans="1:20" ht="13.5" customHeight="1">
      <c r="A105" s="526" t="s">
        <v>3</v>
      </c>
      <c r="B105" s="527"/>
      <c r="C105" s="300"/>
      <c r="D105" s="298"/>
      <c r="E105" s="298"/>
      <c r="F105" s="527" t="s">
        <v>13</v>
      </c>
      <c r="G105" s="527"/>
      <c r="H105" s="298"/>
      <c r="I105" s="298"/>
      <c r="J105" s="298"/>
      <c r="L105" s="525" t="s">
        <v>9</v>
      </c>
      <c r="M105" s="525"/>
      <c r="N105" s="525"/>
      <c r="O105" s="525"/>
      <c r="P105" s="55"/>
      <c r="Q105" s="55"/>
      <c r="R105" s="298" t="str">
        <f>IF('2b.  Complex Form Data Entry'!G14="","   ",'2b.  Complex Form Data Entry'!G14)</f>
        <v xml:space="preserve">   </v>
      </c>
      <c r="S105" s="328"/>
      <c r="T105" s="11"/>
    </row>
    <row r="106" spans="1:20" ht="12.75">
      <c r="A106" s="330" t="s">
        <v>149</v>
      </c>
      <c r="B106" s="331"/>
      <c r="C106" s="519" t="str">
        <f>IF('2b.  Complex Form Data Entry'!G10=""," ",'2b.  Complex Form Data Entry'!G10)</f>
        <v xml:space="preserve"> </v>
      </c>
      <c r="D106" s="519"/>
      <c r="E106" s="519"/>
      <c r="F106" s="519"/>
      <c r="G106" s="519"/>
      <c r="H106" s="519"/>
      <c r="I106" s="519"/>
      <c r="J106" s="519"/>
      <c r="K106" s="519"/>
      <c r="L106" s="519"/>
      <c r="M106" s="519"/>
      <c r="N106" s="519"/>
      <c r="O106" s="519"/>
      <c r="P106" s="519"/>
      <c r="Q106" s="519"/>
      <c r="R106" s="519"/>
      <c r="S106" s="520"/>
      <c r="T106" s="11"/>
    </row>
    <row r="107" spans="1:20" ht="13.8" thickBot="1">
      <c r="A107" s="332"/>
      <c r="B107" s="333"/>
      <c r="C107" s="521"/>
      <c r="D107" s="521"/>
      <c r="E107" s="521"/>
      <c r="F107" s="521"/>
      <c r="G107" s="521"/>
      <c r="H107" s="521"/>
      <c r="I107" s="521"/>
      <c r="J107" s="521"/>
      <c r="K107" s="521"/>
      <c r="L107" s="521"/>
      <c r="M107" s="521"/>
      <c r="N107" s="521"/>
      <c r="O107" s="521"/>
      <c r="P107" s="521"/>
      <c r="Q107" s="521"/>
      <c r="R107" s="521"/>
      <c r="S107" s="522"/>
      <c r="T107" s="11"/>
    </row>
    <row r="108" spans="1:20" ht="18.75" customHeight="1" thickBot="1" thickTop="1">
      <c r="A108" s="513" t="s">
        <v>15</v>
      </c>
      <c r="B108" s="513"/>
      <c r="C108" s="513"/>
      <c r="D108" s="513"/>
      <c r="E108" s="513"/>
      <c r="F108" s="513"/>
      <c r="G108" s="513"/>
      <c r="H108" s="513"/>
      <c r="I108" s="513"/>
      <c r="J108" s="513"/>
      <c r="K108" s="513"/>
      <c r="L108" s="513"/>
      <c r="M108" s="513"/>
      <c r="N108" s="513"/>
      <c r="O108" s="513"/>
      <c r="P108" s="513"/>
      <c r="Q108" s="513"/>
      <c r="R108" s="513"/>
      <c r="S108" s="513"/>
      <c r="T108" s="5"/>
    </row>
    <row r="109" spans="1:20" ht="3" customHeight="1" thickTop="1">
      <c r="A109" s="2"/>
      <c r="B109" s="2"/>
      <c r="C109" s="2"/>
      <c r="D109" s="2"/>
      <c r="E109" s="2"/>
      <c r="F109" s="2"/>
      <c r="G109" s="41"/>
      <c r="H109" s="41"/>
      <c r="I109" s="41"/>
      <c r="J109" s="42"/>
      <c r="K109" s="42"/>
      <c r="L109" s="42"/>
      <c r="M109" s="42"/>
      <c r="N109" s="42"/>
      <c r="O109" s="42"/>
      <c r="P109" s="42"/>
      <c r="Q109" s="42"/>
      <c r="R109" s="42"/>
      <c r="S109" s="5"/>
      <c r="T109" s="5"/>
    </row>
    <row r="110" spans="1:20" ht="16.8">
      <c r="A110" s="37" t="s">
        <v>128</v>
      </c>
      <c r="B110" s="2"/>
      <c r="C110" s="2"/>
      <c r="D110" s="2"/>
      <c r="E110" s="2"/>
      <c r="F110" s="2"/>
      <c r="G110" s="41"/>
      <c r="H110" s="41"/>
      <c r="I110" s="41"/>
      <c r="J110" s="42"/>
      <c r="K110" s="42"/>
      <c r="L110" s="42"/>
      <c r="M110" s="42"/>
      <c r="N110" s="42"/>
      <c r="O110" s="42"/>
      <c r="P110" s="42"/>
      <c r="Q110" s="42"/>
      <c r="R110" s="42"/>
      <c r="S110" s="42"/>
      <c r="T110" s="42"/>
    </row>
    <row r="111" spans="1:20" ht="3" customHeight="1" thickBot="1">
      <c r="A111" s="2"/>
      <c r="B111" s="2"/>
      <c r="C111" s="2"/>
      <c r="D111" s="2"/>
      <c r="E111" s="2"/>
      <c r="F111" s="2"/>
      <c r="G111" s="41"/>
      <c r="H111" s="41"/>
      <c r="I111" s="41"/>
      <c r="J111" s="42"/>
      <c r="K111" s="42"/>
      <c r="L111" s="42"/>
      <c r="M111" s="42"/>
      <c r="N111" s="42"/>
      <c r="O111" s="42"/>
      <c r="P111" s="42"/>
      <c r="Q111" s="42"/>
      <c r="R111" s="42"/>
      <c r="S111" s="42"/>
      <c r="T111" s="42"/>
    </row>
    <row r="112" spans="1:20" ht="15" customHeight="1">
      <c r="A112" s="536" t="s">
        <v>18</v>
      </c>
      <c r="B112" s="537"/>
      <c r="C112" s="538"/>
      <c r="D112" s="498" t="s">
        <v>19</v>
      </c>
      <c r="E112" s="498" t="s">
        <v>5</v>
      </c>
      <c r="F112" s="491" t="s">
        <v>104</v>
      </c>
      <c r="G112" s="498" t="s">
        <v>11</v>
      </c>
      <c r="H112" s="509" t="s">
        <v>23</v>
      </c>
      <c r="I112" s="315"/>
      <c r="J112" s="190">
        <f>'2b.  Complex Form Data Entry'!G19</f>
        <v>2015</v>
      </c>
      <c r="K112" s="286">
        <f>'2b.  Complex Form Data Entry'!H155</f>
        <v>2016</v>
      </c>
      <c r="L112" s="493" t="str">
        <f>CONCATENATE(L34," Appropriation Change")</f>
        <v>2015 / 2016 Appropriation Change</v>
      </c>
      <c r="O112" s="303"/>
      <c r="P112" s="303"/>
      <c r="Q112" s="303"/>
      <c r="R112" s="502" t="s">
        <v>136</v>
      </c>
      <c r="S112" s="503"/>
      <c r="T112" s="42"/>
    </row>
    <row r="113" spans="1:20" ht="37.5" customHeight="1" thickBot="1">
      <c r="A113" s="539"/>
      <c r="B113" s="540"/>
      <c r="C113" s="541"/>
      <c r="D113" s="499"/>
      <c r="E113" s="499"/>
      <c r="F113" s="492"/>
      <c r="G113" s="499"/>
      <c r="H113" s="510"/>
      <c r="I113" s="316"/>
      <c r="J113" s="191" t="s">
        <v>24</v>
      </c>
      <c r="K113" s="287" t="str">
        <f>'2b.  Complex Form Data Entry'!H156</f>
        <v>Allocation Change</v>
      </c>
      <c r="L113" s="494"/>
      <c r="O113" s="303"/>
      <c r="P113" s="303"/>
      <c r="Q113" s="303"/>
      <c r="R113" s="504"/>
      <c r="S113" s="505"/>
      <c r="T113" s="42"/>
    </row>
    <row r="114" spans="1:20" ht="47.25" customHeight="1">
      <c r="A114" s="99" t="str">
        <f>IF('2b.  Complex Form Data Entry'!C157="","   ",'2b.  Complex Form Data Entry'!C157)</f>
        <v xml:space="preserve">   </v>
      </c>
      <c r="B114" s="78"/>
      <c r="C114" s="78"/>
      <c r="D114" s="177" t="str">
        <f>IF(A114="   ","   ",IF(A114='2b.  Complex Form Data Entry'!$G$21,'2b.  Complex Form Data Entry'!J$21,IF(A114='2b.  Complex Form Data Entry'!$G$22,'2b.  Complex Form Data Entry'!J$22,IF(A114='2b.  Complex Form Data Entry'!$G$23,'2b.  Complex Form Data Entry'!J$23,IF(A114='2b.  Complex Form Data Entry'!$G$24,'2b.  Complex Form Data Entry'!$J$24,IF(A114='2b.  Complex Form Data Entry'!$G$25,'2b.  Complex Form Data Entry'!J$25,IF(A114='2b.  Complex Form Data Entry'!$G$26,'2b.  Complex Form Data Entry'!J$26,"   ")))))))</f>
        <v xml:space="preserve">   </v>
      </c>
      <c r="E114" s="89" t="str">
        <f>IF(A114="   ","   ",IF(A114='2b.  Complex Form Data Entry'!$G$21,'2b.  Complex Form Data Entry'!K$21,IF(A114='2b.  Complex Form Data Entry'!$G$22,'2b.  Complex Form Data Entry'!K$22,IF(A114='2b.  Complex Form Data Entry'!$G$23,'2b.  Complex Form Data Entry'!K$23,IF(A114='2b.  Complex Form Data Entry'!$G$24,'2b.  Complex Form Data Entry'!$K$24,IF(A114='2b.  Complex Form Data Entry'!G$25,'2b.  Complex Form Data Entry'!K$25,IF(A114='2b.  Complex Form Data Entry'!G$26,'2b.  Complex Form Data Entry'!K$26,"   ")))))))</f>
        <v xml:space="preserve">   </v>
      </c>
      <c r="F114" s="177" t="str">
        <f>IF(A114="   ","   ",IF(A114='2b.  Complex Form Data Entry'!$G$21,'2b.  Complex Form Data Entry'!L$21,IF(A114='2b.  Complex Form Data Entry'!$G$22,'2b.  Complex Form Data Entry'!L$22,IF(A114='2b.  Complex Form Data Entry'!$G$23,'2b.  Complex Form Data Entry'!L$23,IF(A114='2b.  Complex Form Data Entry'!$G$24,'2b.  Complex Form Data Entry'!$L$24,IF(A114='2b.  Complex Form Data Entry'!G$25,'2b.  Complex Form Data Entry'!L$25,IF(A114='2b.  Complex Form Data Entry'!G$26,'2b.  Complex Form Data Entry'!L$26,"   ")))))))</f>
        <v xml:space="preserve">   </v>
      </c>
      <c r="G114" s="90" t="str">
        <f>IF('2b.  Complex Form Data Entry'!C157="","   ",'2b.  Complex Form Data Entry'!D157)</f>
        <v xml:space="preserve">   </v>
      </c>
      <c r="H114" s="197">
        <f>IF('2b.  Complex Form Data Entry'!F151="Y","The transaction was anticipated in the current budget; no supplemental appropriation is required.",IF(A114="","",IF('2b.  Complex Form Data Entry'!F152="Y","The cost of the transaction can be accommodated within existing appropriation authority; no supplemental appropriation is required",'2b.  Complex Form Data Entry'!E157)))</f>
        <v>0</v>
      </c>
      <c r="I114" s="317"/>
      <c r="J114" s="100">
        <f>'2b.  Complex Form Data Entry'!G157</f>
        <v>0</v>
      </c>
      <c r="K114" s="100">
        <f>'2b.  Complex Form Data Entry'!H157</f>
        <v>0</v>
      </c>
      <c r="L114" s="311">
        <f>J114+K114</f>
        <v>0</v>
      </c>
      <c r="O114" s="304"/>
      <c r="P114" s="304"/>
      <c r="Q114" s="304"/>
      <c r="R114" s="546">
        <f>'2b.  Complex Form Data Entry'!J157</f>
        <v>0</v>
      </c>
      <c r="S114" s="547"/>
      <c r="T114" s="42"/>
    </row>
    <row r="115" spans="1:20" ht="13.8">
      <c r="A115" s="99" t="str">
        <f>IF('2b.  Complex Form Data Entry'!C158="","   ",'2b.  Complex Form Data Entry'!C158)</f>
        <v xml:space="preserve">   </v>
      </c>
      <c r="B115" s="75"/>
      <c r="C115" s="75"/>
      <c r="D115" s="177" t="str">
        <f>IF(A115="   ","   ",IF(A115='2b.  Complex Form Data Entry'!$G$21,'2b.  Complex Form Data Entry'!J$21,IF(A115='2b.  Complex Form Data Entry'!$G$22,'2b.  Complex Form Data Entry'!J$22,IF(A115='2b.  Complex Form Data Entry'!$G$23,'2b.  Complex Form Data Entry'!J$23,IF(A115='2b.  Complex Form Data Entry'!$G$24,'2b.  Complex Form Data Entry'!$J$24,IF(A115='2b.  Complex Form Data Entry'!$G$25,'2b.  Complex Form Data Entry'!J$25,IF(A115='2b.  Complex Form Data Entry'!$G$26,'2b.  Complex Form Data Entry'!J$26,"   ")))))))</f>
        <v xml:space="preserve">   </v>
      </c>
      <c r="E115" s="89" t="str">
        <f>IF(A115="   ","   ",IF(A115='2b.  Complex Form Data Entry'!$G$21,'2b.  Complex Form Data Entry'!K$21,IF(A115='2b.  Complex Form Data Entry'!$G$22,'2b.  Complex Form Data Entry'!K$22,IF(A115='2b.  Complex Form Data Entry'!$G$23,'2b.  Complex Form Data Entry'!K$23,IF(A115='2b.  Complex Form Data Entry'!$G$24,'2b.  Complex Form Data Entry'!$K$24,IF(A115='2b.  Complex Form Data Entry'!G$25,'2b.  Complex Form Data Entry'!K$25,IF(A115='2b.  Complex Form Data Entry'!G$26,'2b.  Complex Form Data Entry'!K$26,"   ")))))))</f>
        <v xml:space="preserve">   </v>
      </c>
      <c r="F115" s="177" t="str">
        <f>IF(A115="   ","   ",IF(A115='2b.  Complex Form Data Entry'!$G$21,'2b.  Complex Form Data Entry'!L$21,IF(A115='2b.  Complex Form Data Entry'!$G$22,'2b.  Complex Form Data Entry'!L$22,IF(A115='2b.  Complex Form Data Entry'!$G$23,'2b.  Complex Form Data Entry'!L$23,IF(A115='2b.  Complex Form Data Entry'!$G$24,'2b.  Complex Form Data Entry'!$L$24,IF(A115='2b.  Complex Form Data Entry'!G$25,'2b.  Complex Form Data Entry'!L$25,IF(A115='2b.  Complex Form Data Entry'!G$26,'2b.  Complex Form Data Entry'!L$26,"   ")))))))</f>
        <v xml:space="preserve">   </v>
      </c>
      <c r="G115" s="90" t="str">
        <f>IF('2b.  Complex Form Data Entry'!C158="","   ",'2b.  Complex Form Data Entry'!D158)</f>
        <v xml:space="preserve">   </v>
      </c>
      <c r="H115" s="200" t="str">
        <f>IF('2b.  Complex Form Data Entry'!E158=0,"  ",'2b.  Complex Form Data Entry'!E158)</f>
        <v xml:space="preserve">  </v>
      </c>
      <c r="I115" s="317"/>
      <c r="J115" s="82">
        <f>'2b.  Complex Form Data Entry'!G158</f>
        <v>0</v>
      </c>
      <c r="K115" s="82">
        <f>'2b.  Complex Form Data Entry'!H158</f>
        <v>0</v>
      </c>
      <c r="L115" s="311">
        <f aca="true" t="shared" si="25" ref="L115:L120">J115+K115</f>
        <v>0</v>
      </c>
      <c r="O115" s="304"/>
      <c r="P115" s="304"/>
      <c r="Q115" s="304"/>
      <c r="R115" s="546">
        <f>'2b.  Complex Form Data Entry'!J158</f>
        <v>0</v>
      </c>
      <c r="S115" s="547"/>
      <c r="T115" s="42"/>
    </row>
    <row r="116" spans="1:20" ht="13.8">
      <c r="A116" s="99" t="str">
        <f>IF('2b.  Complex Form Data Entry'!C159="","   ",'2b.  Complex Form Data Entry'!C159)</f>
        <v xml:space="preserve">   </v>
      </c>
      <c r="B116" s="75"/>
      <c r="C116" s="75"/>
      <c r="D116" s="177" t="str">
        <f>IF(A116="   ","   ",IF(A116='2b.  Complex Form Data Entry'!$G$21,'2b.  Complex Form Data Entry'!J$21,IF(A116='2b.  Complex Form Data Entry'!$G$22,'2b.  Complex Form Data Entry'!J$22,IF(A116='2b.  Complex Form Data Entry'!$G$23,'2b.  Complex Form Data Entry'!J$23,IF(A116='2b.  Complex Form Data Entry'!$G$24,'2b.  Complex Form Data Entry'!$J$24,IF(A116='2b.  Complex Form Data Entry'!$G$25,'2b.  Complex Form Data Entry'!J$25,IF(A116='2b.  Complex Form Data Entry'!$G$26,'2b.  Complex Form Data Entry'!J$26,"   ")))))))</f>
        <v xml:space="preserve">   </v>
      </c>
      <c r="E116" s="89" t="str">
        <f>IF(A116="   ","   ",IF(A116='2b.  Complex Form Data Entry'!$G$21,'2b.  Complex Form Data Entry'!K$21,IF(A116='2b.  Complex Form Data Entry'!$G$22,'2b.  Complex Form Data Entry'!K$22,IF(A116='2b.  Complex Form Data Entry'!$G$23,'2b.  Complex Form Data Entry'!K$23,IF(A116='2b.  Complex Form Data Entry'!$G$24,'2b.  Complex Form Data Entry'!$K$24,IF(A116='2b.  Complex Form Data Entry'!G$25,'2b.  Complex Form Data Entry'!K$25,IF(A116='2b.  Complex Form Data Entry'!G$26,'2b.  Complex Form Data Entry'!K$26,"   ")))))))</f>
        <v xml:space="preserve">   </v>
      </c>
      <c r="F116" s="177" t="str">
        <f>IF(A116="   ","   ",IF(A116='2b.  Complex Form Data Entry'!$G$21,'2b.  Complex Form Data Entry'!L$21,IF(A116='2b.  Complex Form Data Entry'!$G$22,'2b.  Complex Form Data Entry'!L$22,IF(A116='2b.  Complex Form Data Entry'!$G$23,'2b.  Complex Form Data Entry'!L$23,IF(A116='2b.  Complex Form Data Entry'!$G$24,'2b.  Complex Form Data Entry'!$L$24,IF(A116='2b.  Complex Form Data Entry'!G$25,'2b.  Complex Form Data Entry'!L$25,IF(A116='2b.  Complex Form Data Entry'!G$26,'2b.  Complex Form Data Entry'!L$26,"   ")))))))</f>
        <v xml:space="preserve">   </v>
      </c>
      <c r="G116" s="90" t="str">
        <f>IF('2b.  Complex Form Data Entry'!C159="","   ",'2b.  Complex Form Data Entry'!D159)</f>
        <v xml:space="preserve">   </v>
      </c>
      <c r="H116" s="200" t="str">
        <f>IF('2b.  Complex Form Data Entry'!E159=0,"  ",'2b.  Complex Form Data Entry'!E159)</f>
        <v xml:space="preserve">  </v>
      </c>
      <c r="I116" s="317"/>
      <c r="J116" s="82">
        <f>'2b.  Complex Form Data Entry'!G159</f>
        <v>0</v>
      </c>
      <c r="K116" s="82">
        <f>'2b.  Complex Form Data Entry'!H159</f>
        <v>0</v>
      </c>
      <c r="L116" s="311">
        <f t="shared" si="25"/>
        <v>0</v>
      </c>
      <c r="O116" s="304"/>
      <c r="P116" s="304"/>
      <c r="Q116" s="304"/>
      <c r="R116" s="546">
        <f>'2b.  Complex Form Data Entry'!J159</f>
        <v>0</v>
      </c>
      <c r="S116" s="547"/>
      <c r="T116" s="42"/>
    </row>
    <row r="117" spans="1:20" ht="13.8">
      <c r="A117" s="99" t="str">
        <f>IF('2b.  Complex Form Data Entry'!C160="","   ",'2b.  Complex Form Data Entry'!C160)</f>
        <v xml:space="preserve">   </v>
      </c>
      <c r="B117" s="75"/>
      <c r="C117" s="75"/>
      <c r="D117" s="177" t="str">
        <f>IF(A117="   ","   ",IF(A117='2b.  Complex Form Data Entry'!$G$21,'2b.  Complex Form Data Entry'!J$21,IF(A117='2b.  Complex Form Data Entry'!$G$22,'2b.  Complex Form Data Entry'!J$22,IF(A117='2b.  Complex Form Data Entry'!$G$23,'2b.  Complex Form Data Entry'!J$23,IF(A117='2b.  Complex Form Data Entry'!$G$24,'2b.  Complex Form Data Entry'!$J$24,IF(A117='2b.  Complex Form Data Entry'!$G$25,'2b.  Complex Form Data Entry'!J$25,IF(A117='2b.  Complex Form Data Entry'!$G$26,'2b.  Complex Form Data Entry'!J$26,"   ")))))))</f>
        <v xml:space="preserve">   </v>
      </c>
      <c r="E117" s="89" t="str">
        <f>IF(A117="   ","   ",IF(A117='2b.  Complex Form Data Entry'!$G$21,'2b.  Complex Form Data Entry'!K$21,IF(A117='2b.  Complex Form Data Entry'!$G$22,'2b.  Complex Form Data Entry'!K$22,IF(A117='2b.  Complex Form Data Entry'!$G$23,'2b.  Complex Form Data Entry'!K$23,IF(A117='2b.  Complex Form Data Entry'!$G$24,'2b.  Complex Form Data Entry'!$K$24,IF(A117='2b.  Complex Form Data Entry'!G$25,'2b.  Complex Form Data Entry'!K$25,IF(A117='2b.  Complex Form Data Entry'!G$26,'2b.  Complex Form Data Entry'!K$26,"   ")))))))</f>
        <v xml:space="preserve">   </v>
      </c>
      <c r="F117" s="177" t="str">
        <f>IF(A117="   ","   ",IF(A117='2b.  Complex Form Data Entry'!$G$21,'2b.  Complex Form Data Entry'!L$21,IF(A117='2b.  Complex Form Data Entry'!$G$22,'2b.  Complex Form Data Entry'!L$22,IF(A117='2b.  Complex Form Data Entry'!$G$23,'2b.  Complex Form Data Entry'!L$23,IF(A117='2b.  Complex Form Data Entry'!$G$24,'2b.  Complex Form Data Entry'!$L$24,IF(A117='2b.  Complex Form Data Entry'!G$25,'2b.  Complex Form Data Entry'!L$25,IF(A117='2b.  Complex Form Data Entry'!G$26,'2b.  Complex Form Data Entry'!L$26,"   ")))))))</f>
        <v xml:space="preserve">   </v>
      </c>
      <c r="G117" s="90" t="str">
        <f>IF('2b.  Complex Form Data Entry'!C160="","   ",'2b.  Complex Form Data Entry'!D160)</f>
        <v xml:space="preserve">   </v>
      </c>
      <c r="H117" s="200" t="str">
        <f>IF('2b.  Complex Form Data Entry'!E160=0,"  ",'2b.  Complex Form Data Entry'!E160)</f>
        <v xml:space="preserve">  </v>
      </c>
      <c r="I117" s="317"/>
      <c r="J117" s="82">
        <f>'2b.  Complex Form Data Entry'!G160</f>
        <v>0</v>
      </c>
      <c r="K117" s="82">
        <f>'2b.  Complex Form Data Entry'!H160</f>
        <v>0</v>
      </c>
      <c r="L117" s="311">
        <f t="shared" si="25"/>
        <v>0</v>
      </c>
      <c r="O117" s="304"/>
      <c r="P117" s="304"/>
      <c r="Q117" s="304"/>
      <c r="R117" s="546">
        <f>'2b.  Complex Form Data Entry'!J160</f>
        <v>0</v>
      </c>
      <c r="S117" s="547"/>
      <c r="T117" s="42"/>
    </row>
    <row r="118" spans="1:20" ht="13.8">
      <c r="A118" s="99" t="str">
        <f>IF('2b.  Complex Form Data Entry'!C161="","   ",'2b.  Complex Form Data Entry'!C161)</f>
        <v xml:space="preserve">   </v>
      </c>
      <c r="B118" s="75"/>
      <c r="C118" s="75"/>
      <c r="D118" s="177" t="str">
        <f>IF(A118="   ","   ",IF(A118='2b.  Complex Form Data Entry'!$G$21,'2b.  Complex Form Data Entry'!J$21,IF(A118='2b.  Complex Form Data Entry'!$G$22,'2b.  Complex Form Data Entry'!J$22,IF(A118='2b.  Complex Form Data Entry'!$G$23,'2b.  Complex Form Data Entry'!J$23,IF(A118='2b.  Complex Form Data Entry'!$G$24,'2b.  Complex Form Data Entry'!$J$24,IF(A118='2b.  Complex Form Data Entry'!$G$25,'2b.  Complex Form Data Entry'!J$25,IF(A118='2b.  Complex Form Data Entry'!$G$26,'2b.  Complex Form Data Entry'!J$26,"   ")))))))</f>
        <v xml:space="preserve">   </v>
      </c>
      <c r="E118" s="89" t="str">
        <f>IF(A118="   ","   ",IF(A118='2b.  Complex Form Data Entry'!$G$21,'2b.  Complex Form Data Entry'!K$21,IF(A118='2b.  Complex Form Data Entry'!$G$22,'2b.  Complex Form Data Entry'!K$22,IF(A118='2b.  Complex Form Data Entry'!$G$23,'2b.  Complex Form Data Entry'!K$23,IF(A118='2b.  Complex Form Data Entry'!$G$24,'2b.  Complex Form Data Entry'!$K$24,IF(A118='2b.  Complex Form Data Entry'!G$25,'2b.  Complex Form Data Entry'!K$25,IF(A118='2b.  Complex Form Data Entry'!G$26,'2b.  Complex Form Data Entry'!K$26,"   ")))))))</f>
        <v xml:space="preserve">   </v>
      </c>
      <c r="F118" s="177" t="str">
        <f>IF(A118="   ","   ",IF(A118='2b.  Complex Form Data Entry'!$G$21,'2b.  Complex Form Data Entry'!L$21,IF(A118='2b.  Complex Form Data Entry'!$G$22,'2b.  Complex Form Data Entry'!L$22,IF(A118='2b.  Complex Form Data Entry'!$G$23,'2b.  Complex Form Data Entry'!L$23,IF(A118='2b.  Complex Form Data Entry'!$G$24,'2b.  Complex Form Data Entry'!$L$24,IF(A118='2b.  Complex Form Data Entry'!G$25,'2b.  Complex Form Data Entry'!L$25,IF(A118='2b.  Complex Form Data Entry'!G$26,'2b.  Complex Form Data Entry'!L$26,"   ")))))))</f>
        <v xml:space="preserve">   </v>
      </c>
      <c r="G118" s="90" t="str">
        <f>IF('2b.  Complex Form Data Entry'!C161="","   ",'2b.  Complex Form Data Entry'!D161)</f>
        <v xml:space="preserve">   </v>
      </c>
      <c r="H118" s="200" t="str">
        <f>IF('2b.  Complex Form Data Entry'!E161=0,"  ",'2b.  Complex Form Data Entry'!E161)</f>
        <v xml:space="preserve">  </v>
      </c>
      <c r="I118" s="317"/>
      <c r="J118" s="82">
        <f>'2b.  Complex Form Data Entry'!G161</f>
        <v>0</v>
      </c>
      <c r="K118" s="82">
        <f>'2b.  Complex Form Data Entry'!H161</f>
        <v>0</v>
      </c>
      <c r="L118" s="311">
        <f t="shared" si="25"/>
        <v>0</v>
      </c>
      <c r="O118" s="304"/>
      <c r="P118" s="304"/>
      <c r="Q118" s="304"/>
      <c r="R118" s="546">
        <f>'2b.  Complex Form Data Entry'!J161</f>
        <v>0</v>
      </c>
      <c r="S118" s="547"/>
      <c r="T118" s="42"/>
    </row>
    <row r="119" spans="1:20" ht="13.8">
      <c r="A119" s="99" t="str">
        <f>IF('2b.  Complex Form Data Entry'!C162="","   ",'2b.  Complex Form Data Entry'!C162)</f>
        <v xml:space="preserve">   </v>
      </c>
      <c r="B119" s="75"/>
      <c r="C119" s="75"/>
      <c r="D119" s="177" t="str">
        <f>IF(A119="   ","   ",IF(A119='2b.  Complex Form Data Entry'!$G$21,'2b.  Complex Form Data Entry'!J$21,IF(A119='2b.  Complex Form Data Entry'!$G$22,'2b.  Complex Form Data Entry'!J$22,IF(A119='2b.  Complex Form Data Entry'!$G$23,'2b.  Complex Form Data Entry'!J$23,IF(A119='2b.  Complex Form Data Entry'!$G$24,'2b.  Complex Form Data Entry'!$J$24,IF(A119='2b.  Complex Form Data Entry'!$G$25,'2b.  Complex Form Data Entry'!J$25,IF(A119='2b.  Complex Form Data Entry'!$G$26,'2b.  Complex Form Data Entry'!J$26,"   ")))))))</f>
        <v xml:space="preserve">   </v>
      </c>
      <c r="E119" s="89" t="str">
        <f>IF(A119="   ","   ",IF(A119='2b.  Complex Form Data Entry'!$G$21,'2b.  Complex Form Data Entry'!K$21,IF(A119='2b.  Complex Form Data Entry'!$G$22,'2b.  Complex Form Data Entry'!K$22,IF(A119='2b.  Complex Form Data Entry'!$G$23,'2b.  Complex Form Data Entry'!K$23,IF(A119='2b.  Complex Form Data Entry'!$G$24,'2b.  Complex Form Data Entry'!$K$24,IF(A119='2b.  Complex Form Data Entry'!G$25,'2b.  Complex Form Data Entry'!K$25,IF(A119='2b.  Complex Form Data Entry'!G$26,'2b.  Complex Form Data Entry'!K$26,"   ")))))))</f>
        <v xml:space="preserve">   </v>
      </c>
      <c r="F119" s="177" t="str">
        <f>IF(A119="   ","   ",IF(A119='2b.  Complex Form Data Entry'!$G$21,'2b.  Complex Form Data Entry'!L$21,IF(A119='2b.  Complex Form Data Entry'!$G$22,'2b.  Complex Form Data Entry'!L$22,IF(A119='2b.  Complex Form Data Entry'!$G$23,'2b.  Complex Form Data Entry'!L$23,IF(A119='2b.  Complex Form Data Entry'!$G$24,'2b.  Complex Form Data Entry'!$L$24,IF(A119='2b.  Complex Form Data Entry'!G$25,'2b.  Complex Form Data Entry'!L$25,IF(A119='2b.  Complex Form Data Entry'!G$26,'2b.  Complex Form Data Entry'!L$26,"   ")))))))</f>
        <v xml:space="preserve">   </v>
      </c>
      <c r="G119" s="90" t="str">
        <f>IF('2b.  Complex Form Data Entry'!C162="","   ",'2b.  Complex Form Data Entry'!D162)</f>
        <v xml:space="preserve">   </v>
      </c>
      <c r="H119" s="200" t="str">
        <f>IF('2b.  Complex Form Data Entry'!E162=0,"  ",'2b.  Complex Form Data Entry'!E162)</f>
        <v xml:space="preserve">  </v>
      </c>
      <c r="I119" s="317"/>
      <c r="J119" s="82">
        <f>'2b.  Complex Form Data Entry'!G162</f>
        <v>0</v>
      </c>
      <c r="K119" s="82">
        <f>'2b.  Complex Form Data Entry'!H162</f>
        <v>0</v>
      </c>
      <c r="L119" s="311">
        <f t="shared" si="25"/>
        <v>0</v>
      </c>
      <c r="O119" s="304"/>
      <c r="P119" s="304"/>
      <c r="Q119" s="304"/>
      <c r="R119" s="546">
        <f>'2b.  Complex Form Data Entry'!J162</f>
        <v>0</v>
      </c>
      <c r="S119" s="547"/>
      <c r="T119" s="42"/>
    </row>
    <row r="120" spans="1:20" ht="14.4" thickBot="1">
      <c r="A120" s="6"/>
      <c r="B120" s="7"/>
      <c r="C120" s="291" t="s">
        <v>4</v>
      </c>
      <c r="D120" s="43"/>
      <c r="E120" s="43"/>
      <c r="F120" s="43"/>
      <c r="G120" s="43"/>
      <c r="H120" s="207"/>
      <c r="I120" s="318"/>
      <c r="J120" s="66">
        <f>SUM(J114:J119)</f>
        <v>0</v>
      </c>
      <c r="K120" s="66">
        <f>SUM(K114:K119)</f>
        <v>0</v>
      </c>
      <c r="L120" s="312">
        <f t="shared" si="25"/>
        <v>0</v>
      </c>
      <c r="O120" s="305"/>
      <c r="P120" s="305"/>
      <c r="Q120" s="305"/>
      <c r="R120" s="548">
        <f>SUM(R114:S119)</f>
        <v>0</v>
      </c>
      <c r="S120" s="549"/>
      <c r="T120" s="42"/>
    </row>
    <row r="121" spans="1:20" ht="3" customHeight="1">
      <c r="A121" s="2"/>
      <c r="B121" s="2"/>
      <c r="C121" s="2"/>
      <c r="D121" s="2"/>
      <c r="E121" s="2"/>
      <c r="F121" s="2"/>
      <c r="G121" s="41"/>
      <c r="H121" s="41"/>
      <c r="I121" s="41"/>
      <c r="J121" s="42"/>
      <c r="K121" s="42"/>
      <c r="L121" s="42"/>
      <c r="M121" s="42"/>
      <c r="N121" s="42"/>
      <c r="O121" s="42"/>
      <c r="P121" s="42"/>
      <c r="Q121" s="42"/>
      <c r="R121" s="42"/>
      <c r="S121" s="42"/>
      <c r="T121" s="42"/>
    </row>
    <row r="122" spans="1:20" ht="13.8">
      <c r="A122" s="3" t="s">
        <v>30</v>
      </c>
      <c r="B122" s="3"/>
      <c r="C122" s="3"/>
      <c r="D122" s="3"/>
      <c r="E122" s="3"/>
      <c r="F122" s="3"/>
      <c r="G122" s="3"/>
      <c r="H122" s="3"/>
      <c r="I122" s="3"/>
      <c r="J122" s="4"/>
      <c r="K122" s="4"/>
      <c r="L122" s="4"/>
      <c r="M122" s="4"/>
      <c r="N122" s="4"/>
      <c r="O122" s="4"/>
      <c r="P122" s="4"/>
      <c r="Q122" s="4"/>
      <c r="R122" s="4"/>
      <c r="S122" s="5"/>
      <c r="T122" s="5"/>
    </row>
    <row r="123" spans="1:20" ht="19.5" customHeight="1">
      <c r="A123" s="321" t="s">
        <v>140</v>
      </c>
      <c r="B123" s="511" t="str">
        <f>IF('2b.  Complex Form Data Entry'!G39="Y","See note 5 below.",'2b.  Complex Form Data Entry'!D43)</f>
        <v>An NPV analysis was not performed because …</v>
      </c>
      <c r="C123" s="511"/>
      <c r="D123" s="511"/>
      <c r="E123" s="511"/>
      <c r="F123" s="511"/>
      <c r="G123" s="511"/>
      <c r="H123" s="511"/>
      <c r="I123" s="511"/>
      <c r="J123" s="511"/>
      <c r="K123" s="511"/>
      <c r="L123" s="511"/>
      <c r="M123" s="511"/>
      <c r="N123" s="511"/>
      <c r="O123" s="511"/>
      <c r="P123" s="511"/>
      <c r="Q123" s="511"/>
      <c r="R123" s="511"/>
      <c r="S123" s="511"/>
      <c r="T123" s="5"/>
    </row>
    <row r="124" spans="1:20" ht="13.8">
      <c r="A124" s="68" t="s">
        <v>112</v>
      </c>
      <c r="B124" s="506" t="s">
        <v>148</v>
      </c>
      <c r="C124" s="506"/>
      <c r="D124" s="506"/>
      <c r="E124" s="506"/>
      <c r="F124" s="506"/>
      <c r="G124" s="506"/>
      <c r="H124" s="506"/>
      <c r="I124" s="506"/>
      <c r="J124" s="506"/>
      <c r="K124" s="506"/>
      <c r="L124" s="506"/>
      <c r="M124" s="506"/>
      <c r="N124" s="506"/>
      <c r="O124" s="506"/>
      <c r="P124" s="506"/>
      <c r="Q124" s="506"/>
      <c r="R124" s="506"/>
      <c r="S124" s="506"/>
      <c r="T124" s="5"/>
    </row>
    <row r="125" spans="1:20" ht="14.25" customHeight="1">
      <c r="A125" s="69" t="s">
        <v>52</v>
      </c>
      <c r="B125" s="545" t="s">
        <v>116</v>
      </c>
      <c r="C125" s="545"/>
      <c r="D125" s="545"/>
      <c r="E125" s="545"/>
      <c r="F125" s="545"/>
      <c r="G125" s="545"/>
      <c r="H125" s="545"/>
      <c r="I125" s="545"/>
      <c r="J125" s="545"/>
      <c r="K125" s="545"/>
      <c r="L125" s="545"/>
      <c r="M125" s="545"/>
      <c r="N125" s="545"/>
      <c r="O125" s="545"/>
      <c r="P125" s="545"/>
      <c r="Q125" s="545"/>
      <c r="R125" s="545"/>
      <c r="S125" s="545"/>
      <c r="T125" s="5"/>
    </row>
    <row r="126" spans="1:20" ht="16.5" customHeight="1">
      <c r="A126" s="69" t="s">
        <v>113</v>
      </c>
      <c r="B126" s="508" t="str">
        <f>IF(OR('2b.  Complex Form Data Entry'!D52="Y",'2b.  Complex Form Data Entry'!D54="Y"),CONCATENATE('2b.  Complex Form Data Entry'!E205,'2b.  Complex Form Data Entry'!E206),"This transaction does not require the use of fund balance or reallocated grant funding.")</f>
        <v>This transaction does not require the use of fund balance or reallocated grant funding.</v>
      </c>
      <c r="C126" s="508"/>
      <c r="D126" s="508"/>
      <c r="E126" s="508"/>
      <c r="F126" s="508"/>
      <c r="G126" s="508"/>
      <c r="H126" s="508"/>
      <c r="I126" s="508"/>
      <c r="J126" s="508"/>
      <c r="K126" s="508"/>
      <c r="L126" s="508"/>
      <c r="M126" s="508"/>
      <c r="N126" s="508"/>
      <c r="O126" s="508"/>
      <c r="P126" s="508"/>
      <c r="Q126" s="508"/>
      <c r="R126" s="508"/>
      <c r="S126" s="508"/>
      <c r="T126" s="5"/>
    </row>
    <row r="127" spans="1:20" ht="14.25" customHeight="1">
      <c r="A127" s="67" t="s">
        <v>114</v>
      </c>
      <c r="B127" s="497" t="str">
        <f>IF('2b.  Complex Form Data Entry'!F166="Y",'2b.  Complex Form Data Entry'!C196,CONCATENATE('2b.  Complex Form Data Entry'!C197,'2b.  Complex Form Data Entry'!C198,'2b.  Complex Form Data Entry'!C199,'2b.  Complex Form Data Entry'!C200,'2b.  Complex Form Data Entry'!C201))</f>
        <v>The transaction involves the sale of a property and the expenditures associated with this sale are limited to transaction costs.  No long-term expenditures requiring resource backing are associated with this transaction.</v>
      </c>
      <c r="C127" s="497"/>
      <c r="D127" s="497"/>
      <c r="E127" s="497"/>
      <c r="F127" s="497"/>
      <c r="G127" s="497"/>
      <c r="H127" s="497"/>
      <c r="I127" s="497"/>
      <c r="J127" s="497"/>
      <c r="K127" s="497"/>
      <c r="L127" s="497"/>
      <c r="M127" s="497"/>
      <c r="N127" s="497"/>
      <c r="O127" s="497"/>
      <c r="P127" s="497"/>
      <c r="Q127" s="497"/>
      <c r="R127" s="497"/>
      <c r="S127" s="497"/>
      <c r="T127" s="5"/>
    </row>
    <row r="128" spans="1:20" ht="16.5" customHeight="1">
      <c r="A128" s="67" t="s">
        <v>118</v>
      </c>
      <c r="B128" s="496" t="s">
        <v>111</v>
      </c>
      <c r="C128" s="496"/>
      <c r="D128" s="496"/>
      <c r="E128" s="496"/>
      <c r="F128" s="496"/>
      <c r="G128" s="496"/>
      <c r="H128" s="496"/>
      <c r="I128" s="496"/>
      <c r="J128" s="496"/>
      <c r="K128" s="496"/>
      <c r="L128" s="496"/>
      <c r="M128" s="496"/>
      <c r="N128" s="496"/>
      <c r="O128" s="496"/>
      <c r="P128" s="496"/>
      <c r="Q128" s="496"/>
      <c r="R128" s="496"/>
      <c r="S128" s="496"/>
      <c r="T128" s="5"/>
    </row>
    <row r="129" spans="1:19" ht="14.25" customHeight="1">
      <c r="A129" s="67"/>
      <c r="B129" s="495" t="str">
        <f>'2b.  Complex Form Data Entry'!C174</f>
        <v>-</v>
      </c>
      <c r="C129" s="495"/>
      <c r="D129" s="495"/>
      <c r="E129" s="495"/>
      <c r="F129" s="495"/>
      <c r="G129" s="495"/>
      <c r="H129" s="495"/>
      <c r="I129" s="495"/>
      <c r="J129" s="495"/>
      <c r="K129" s="495"/>
      <c r="L129" s="495"/>
      <c r="M129" s="495"/>
      <c r="N129" s="495"/>
      <c r="O129" s="495"/>
      <c r="P129" s="495"/>
      <c r="Q129" s="495"/>
      <c r="R129" s="495"/>
      <c r="S129" s="495"/>
    </row>
    <row r="130" spans="1:19" ht="13.8">
      <c r="A130" s="67"/>
      <c r="B130" s="495" t="str">
        <f>'2b.  Complex Form Data Entry'!C175</f>
        <v xml:space="preserve">- </v>
      </c>
      <c r="C130" s="495"/>
      <c r="D130" s="495"/>
      <c r="E130" s="495"/>
      <c r="F130" s="495"/>
      <c r="G130" s="495"/>
      <c r="H130" s="495"/>
      <c r="I130" s="495"/>
      <c r="J130" s="495"/>
      <c r="K130" s="495"/>
      <c r="L130" s="495"/>
      <c r="M130" s="495"/>
      <c r="N130" s="495"/>
      <c r="O130" s="495"/>
      <c r="P130" s="495"/>
      <c r="Q130" s="495"/>
      <c r="R130" s="495"/>
      <c r="S130" s="495"/>
    </row>
    <row r="131" spans="1:19" ht="12.75" customHeight="1">
      <c r="A131" s="67"/>
      <c r="B131" s="495" t="str">
        <f>'2b.  Complex Form Data Entry'!C176</f>
        <v xml:space="preserve">- </v>
      </c>
      <c r="C131" s="495"/>
      <c r="D131" s="495"/>
      <c r="E131" s="495"/>
      <c r="F131" s="495"/>
      <c r="G131" s="495"/>
      <c r="H131" s="495"/>
      <c r="I131" s="495"/>
      <c r="J131" s="495"/>
      <c r="K131" s="495"/>
      <c r="L131" s="495"/>
      <c r="M131" s="495"/>
      <c r="N131" s="495"/>
      <c r="O131" s="495"/>
      <c r="P131" s="495"/>
      <c r="Q131" s="495"/>
      <c r="R131" s="495"/>
      <c r="S131" s="495"/>
    </row>
    <row r="132" spans="1:19" ht="15" customHeight="1">
      <c r="A132" s="67"/>
      <c r="B132" s="495" t="str">
        <f>'2b.  Complex Form Data Entry'!C177</f>
        <v xml:space="preserve">- </v>
      </c>
      <c r="C132" s="495"/>
      <c r="D132" s="495"/>
      <c r="E132" s="495"/>
      <c r="F132" s="495"/>
      <c r="G132" s="495"/>
      <c r="H132" s="495"/>
      <c r="I132" s="495"/>
      <c r="J132" s="495"/>
      <c r="K132" s="495"/>
      <c r="L132" s="495"/>
      <c r="M132" s="495"/>
      <c r="N132" s="495"/>
      <c r="O132" s="495"/>
      <c r="P132" s="495"/>
      <c r="Q132" s="495"/>
      <c r="R132" s="495"/>
      <c r="S132" s="495"/>
    </row>
    <row r="133" spans="1:20" ht="13.8">
      <c r="A133" s="67"/>
      <c r="B133" s="495" t="str">
        <f>'2b.  Complex Form Data Entry'!C178</f>
        <v xml:space="preserve">- </v>
      </c>
      <c r="C133" s="495"/>
      <c r="D133" s="495"/>
      <c r="E133" s="495"/>
      <c r="F133" s="495"/>
      <c r="G133" s="495"/>
      <c r="H133" s="495"/>
      <c r="I133" s="495"/>
      <c r="J133" s="495"/>
      <c r="K133" s="495"/>
      <c r="L133" s="495"/>
      <c r="M133" s="495"/>
      <c r="N133" s="495"/>
      <c r="O133" s="495"/>
      <c r="P133" s="495"/>
      <c r="Q133" s="495"/>
      <c r="R133" s="495"/>
      <c r="S133" s="495"/>
      <c r="T133" s="5"/>
    </row>
    <row r="134" spans="1:19" ht="13.8">
      <c r="A134" s="67"/>
      <c r="B134" s="495"/>
      <c r="C134" s="495"/>
      <c r="D134" s="495"/>
      <c r="E134" s="495"/>
      <c r="F134" s="495"/>
      <c r="G134" s="495"/>
      <c r="H134" s="495"/>
      <c r="I134" s="495"/>
      <c r="J134" s="495"/>
      <c r="K134" s="495"/>
      <c r="L134" s="495"/>
      <c r="M134" s="495"/>
      <c r="N134" s="495"/>
      <c r="O134" s="495"/>
      <c r="P134" s="495"/>
      <c r="Q134" s="495"/>
      <c r="R134" s="495"/>
      <c r="S134" s="495"/>
    </row>
    <row r="135" spans="1:19" ht="13.8">
      <c r="A135" t="str">
        <f>IF('2b.  Complex Form Data Entry'!C181=""," ","6.")</f>
        <v xml:space="preserve"> </v>
      </c>
      <c r="B135" s="495"/>
      <c r="C135" s="495"/>
      <c r="D135" s="495"/>
      <c r="E135" s="495"/>
      <c r="F135" s="495"/>
      <c r="G135" s="495"/>
      <c r="H135" s="495"/>
      <c r="I135" s="495"/>
      <c r="J135" s="495"/>
      <c r="K135" s="495"/>
      <c r="L135" s="495"/>
      <c r="M135" s="495"/>
      <c r="N135" s="495"/>
      <c r="O135" s="495"/>
      <c r="P135" s="495"/>
      <c r="Q135" s="495"/>
      <c r="R135" s="495"/>
      <c r="S135" s="495"/>
    </row>
    <row r="136" spans="1:19" ht="13.8">
      <c r="A136" s="69"/>
      <c r="B136" s="495"/>
      <c r="C136" s="495"/>
      <c r="D136" s="495"/>
      <c r="E136" s="495"/>
      <c r="F136" s="495"/>
      <c r="G136" s="495"/>
      <c r="H136" s="495"/>
      <c r="I136" s="495"/>
      <c r="J136" s="495"/>
      <c r="K136" s="495"/>
      <c r="L136" s="495"/>
      <c r="M136" s="495"/>
      <c r="N136" s="495"/>
      <c r="O136" s="495"/>
      <c r="P136" s="495"/>
      <c r="Q136" s="495"/>
      <c r="R136" s="495"/>
      <c r="S136" s="495"/>
    </row>
    <row r="137" spans="1:19" ht="13.8">
      <c r="A137" s="69"/>
      <c r="B137" s="495"/>
      <c r="C137" s="495"/>
      <c r="D137" s="495"/>
      <c r="E137" s="495"/>
      <c r="F137" s="495"/>
      <c r="G137" s="495"/>
      <c r="H137" s="495"/>
      <c r="I137" s="495"/>
      <c r="J137" s="495"/>
      <c r="K137" s="495"/>
      <c r="L137" s="495"/>
      <c r="M137" s="495"/>
      <c r="N137" s="495"/>
      <c r="O137" s="495"/>
      <c r="P137" s="495"/>
      <c r="Q137" s="495"/>
      <c r="R137" s="495"/>
      <c r="S137" s="495"/>
    </row>
    <row r="138" spans="1:6" ht="13.8">
      <c r="A138" s="69"/>
      <c r="D138" s="53"/>
      <c r="E138" s="49"/>
      <c r="F138" s="49"/>
    </row>
    <row r="139" spans="4:6" ht="12.75">
      <c r="D139" s="53"/>
      <c r="E139" s="49"/>
      <c r="F139" s="49"/>
    </row>
    <row r="140" spans="3:6" ht="12.75">
      <c r="C140" s="52"/>
      <c r="D140" s="53"/>
      <c r="E140" s="49"/>
      <c r="F140" s="49"/>
    </row>
  </sheetData>
  <mergeCells count="100">
    <mergeCell ref="A103:B103"/>
    <mergeCell ref="C103:J103"/>
    <mergeCell ref="A102:B102"/>
    <mergeCell ref="C102:J102"/>
    <mergeCell ref="C7:J7"/>
    <mergeCell ref="A7:B7"/>
    <mergeCell ref="A101:B101"/>
    <mergeCell ref="C101:S101"/>
    <mergeCell ref="A19:S19"/>
    <mergeCell ref="B39:C39"/>
    <mergeCell ref="B40:C40"/>
    <mergeCell ref="B41:C41"/>
    <mergeCell ref="B42:C42"/>
    <mergeCell ref="B49:C49"/>
    <mergeCell ref="B50:C50"/>
    <mergeCell ref="B51:C51"/>
    <mergeCell ref="A6:B6"/>
    <mergeCell ref="C6:J6"/>
    <mergeCell ref="A13:S13"/>
    <mergeCell ref="A15:S15"/>
    <mergeCell ref="A17:D17"/>
    <mergeCell ref="E17:G17"/>
    <mergeCell ref="H17:M17"/>
    <mergeCell ref="L8:O8"/>
    <mergeCell ref="A9:B9"/>
    <mergeCell ref="F9:G9"/>
    <mergeCell ref="L9:O9"/>
    <mergeCell ref="C10:S11"/>
    <mergeCell ref="A8:B8"/>
    <mergeCell ref="F8:G8"/>
    <mergeCell ref="A1:S1"/>
    <mergeCell ref="A3:S3"/>
    <mergeCell ref="A4:S4"/>
    <mergeCell ref="A5:B5"/>
    <mergeCell ref="C5:S5"/>
    <mergeCell ref="B91:C91"/>
    <mergeCell ref="B62:C62"/>
    <mergeCell ref="B69:C69"/>
    <mergeCell ref="B70:C70"/>
    <mergeCell ref="B71:C71"/>
    <mergeCell ref="B72:C72"/>
    <mergeCell ref="B79:C79"/>
    <mergeCell ref="B80:C80"/>
    <mergeCell ref="B81:C81"/>
    <mergeCell ref="B82:C82"/>
    <mergeCell ref="B89:C89"/>
    <mergeCell ref="B90:C90"/>
    <mergeCell ref="A85:C85"/>
    <mergeCell ref="H112:H113"/>
    <mergeCell ref="A97:S97"/>
    <mergeCell ref="A99:S99"/>
    <mergeCell ref="A100:S100"/>
    <mergeCell ref="A112:C113"/>
    <mergeCell ref="D112:D113"/>
    <mergeCell ref="E112:E113"/>
    <mergeCell ref="F112:F113"/>
    <mergeCell ref="G112:G113"/>
    <mergeCell ref="C106:S107"/>
    <mergeCell ref="A104:B104"/>
    <mergeCell ref="F104:G104"/>
    <mergeCell ref="L104:O104"/>
    <mergeCell ref="A105:B105"/>
    <mergeCell ref="F105:G105"/>
    <mergeCell ref="L105:O105"/>
    <mergeCell ref="B137:S137"/>
    <mergeCell ref="B127:S127"/>
    <mergeCell ref="B128:S128"/>
    <mergeCell ref="B129:S129"/>
    <mergeCell ref="B130:S130"/>
    <mergeCell ref="B131:S131"/>
    <mergeCell ref="B132:S132"/>
    <mergeCell ref="B133:S133"/>
    <mergeCell ref="B134:S134"/>
    <mergeCell ref="B135:S135"/>
    <mergeCell ref="B136:S136"/>
    <mergeCell ref="B126:S126"/>
    <mergeCell ref="B123:S123"/>
    <mergeCell ref="O17:S17"/>
    <mergeCell ref="L112:L113"/>
    <mergeCell ref="R112:S113"/>
    <mergeCell ref="B124:S124"/>
    <mergeCell ref="B125:S125"/>
    <mergeCell ref="R119:S119"/>
    <mergeCell ref="R120:S120"/>
    <mergeCell ref="R114:S114"/>
    <mergeCell ref="R115:S115"/>
    <mergeCell ref="R116:S116"/>
    <mergeCell ref="R117:S117"/>
    <mergeCell ref="R118:S118"/>
    <mergeCell ref="B92:C92"/>
    <mergeCell ref="A108:S108"/>
    <mergeCell ref="A35:C35"/>
    <mergeCell ref="A45:C45"/>
    <mergeCell ref="A55:C55"/>
    <mergeCell ref="A65:C65"/>
    <mergeCell ref="A75:C75"/>
    <mergeCell ref="B52:C52"/>
    <mergeCell ref="B59:C59"/>
    <mergeCell ref="B60:C60"/>
    <mergeCell ref="B61:C61"/>
  </mergeCells>
  <printOptions horizontalCentered="1"/>
  <pageMargins left="0.5" right="0.5" top="0.5" bottom="0.5" header="0.5" footer="0.25"/>
  <pageSetup fitToHeight="2" horizontalDpi="600" verticalDpi="600" orientation="landscape" scale="45"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documentManagement>
    <Proposed_x002f_Passed_x0020__x0023__x003a_ xmlns="308dc21f-8940-46b7-9ee9-f86b439897b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7BCB61E4A4E32649B1237591E6F177C2" ma:contentTypeVersion="12" ma:contentTypeDescription="" ma:contentTypeScope="" ma:versionID="450fb8d4a1b174ab2e0ca39c2cbee0fc">
  <xsd:schema xmlns:xsd="http://www.w3.org/2001/XMLSchema" xmlns:xs="http://www.w3.org/2001/XMLSchema" xmlns:p="http://schemas.microsoft.com/office/2006/metadata/properties" xmlns:ns2="308dc21f-8940-46b7-9ee9-f86b439897b1" xmlns:ns3="cc811197-5a73-4d86-a206-c117da05ddaa" xmlns:ns4="5169e71c-d027-42bd-a2de-8c73588c2b58" targetNamespace="http://schemas.microsoft.com/office/2006/metadata/properties" ma:root="true" ma:fieldsID="1784f4cd08da51c7b39d6b0e1f619e41" ns2:_="" ns3:_="" ns4:_="">
    <xsd:import namespace="308dc21f-8940-46b7-9ee9-f86b439897b1"/>
    <xsd:import namespace="cc811197-5a73-4d86-a206-c117da05ddaa"/>
    <xsd:import namespace="5169e71c-d027-42bd-a2de-8c73588c2b58"/>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69e71c-d027-42bd-a2de-8c73588c2b5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0F66F75-E298-49D7-923C-92FD04AD8C51}">
  <ds:schemaRefs>
    <ds:schemaRef ds:uri="http://purl.org/dc/elements/1.1/"/>
    <ds:schemaRef ds:uri="http://purl.org/dc/dcmitype/"/>
    <ds:schemaRef ds:uri="http://schemas.microsoft.com/office/2006/documentManagement/types"/>
    <ds:schemaRef ds:uri="308dc21f-8940-46b7-9ee9-f86b439897b1"/>
    <ds:schemaRef ds:uri="5169e71c-d027-42bd-a2de-8c73588c2b58"/>
    <ds:schemaRef ds:uri="http://schemas.microsoft.com/office/2006/metadata/properties"/>
    <ds:schemaRef ds:uri="http://schemas.microsoft.com/office/infopath/2007/PartnerControls"/>
    <ds:schemaRef ds:uri="cc811197-5a73-4d86-a206-c117da05ddaa"/>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BF6A9604-90AF-434B-BDB7-D042E90F3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5169e71c-d027-42bd-a2de-8c73588c2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Harrison, Shelley</cp:lastModifiedBy>
  <cp:lastPrinted>2015-03-19T18:52:03Z</cp:lastPrinted>
  <dcterms:created xsi:type="dcterms:W3CDTF">1999-06-02T23:29:55Z</dcterms:created>
  <dcterms:modified xsi:type="dcterms:W3CDTF">2017-10-11T22:03:55Z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0x010100D03C1FEDB24A304B88B22491CFC09769007BCB61E4A4E32649B1237591E6F177C2</vt:lpwstr>
  </property>
  <property fmtid="{D5CDD505-2E9C-101B-9397-08002B2CF9AE}" pid="5" name="_dlc_DocIdItemGuid">
    <vt:lpwstr>04329314-47b5-4560-8753-f582dd16b4d1</vt:lpwstr>
  </property>
</Properties>
</file>