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codeName="ThisWorkbook" defaultThemeVersion="124226"/>
  <bookViews>
    <workbookView xWindow="1815" yWindow="1815" windowWidth="25230" windowHeight="1294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Cost Calc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<sst xmlns="http://schemas.openxmlformats.org/spreadsheetml/2006/main" count="707" uniqueCount="195">
  <si>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</si>
  <si>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</si>
  <si>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</si>
  <si>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</si>
  <si>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</si>
  <si>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</si>
  <si>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</si>
  <si>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</si>
  <si>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</si>
  <si>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</si>
  <si>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</si>
  <si>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</si>
  <si>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</si>
  <si>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</si>
  <si>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</si>
  <si>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</si>
  <si>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</si>
  <si>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</si>
  <si>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</si>
  <si>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</si>
  <si>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</si>
  <si>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</si>
  <si>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</si>
  <si>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</si>
  <si>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</si>
  <si>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</si>
  <si>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</si>
  <si>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</si>
  <si>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</si>
  <si>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</si>
  <si>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</si>
  <si>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</si>
  <si>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</si>
  <si>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</si>
  <si>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</si>
  <si>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</si>
  <si>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</si>
  <si>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</si>
  <si>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</si>
  <si>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</si>
  <si>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</si>
  <si>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</si>
  <si>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</si>
  <si>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</si>
  <si>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</si>
  <si>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</si>
  <si>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</si>
  <si>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</si>
  <si>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</si>
  <si>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</si>
  <si>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</si>
  <si>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</si>
  <si>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</si>
  <si>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</si>
  <si>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</si>
  <si>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</si>
  <si>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</si>
  <si>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</si>
  <si>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</si>
  <si>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</si>
  <si>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</si>
  <si>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</si>
  <si>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</si>
  <si>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</si>
  <si>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</si>
  <si>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</si>
  <si>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</si>
  <si>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</si>
  <si>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</si>
  <si>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</si>
  <si>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</si>
  <si>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</si>
  <si>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</si>
  <si>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</si>
  <si>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</si>
  <si>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</si>
  <si>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</si>
  <si>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</si>
  <si>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</si>
  <si>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</si>
  <si>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</si>
  <si>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</si>
  <si>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</si>
  <si>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</si>
  <si>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</si>
  <si>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</si>
  <si>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</si>
  <si>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</si>
  <si>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</si>
  <si>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</si>
  <si>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</si>
  <si>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</si>
  <si>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</si>
  <si>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</si>
  <si>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</si>
  <si>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</si>
  <si>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</si>
  <si>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</si>
  <si>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</si>
  <si>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</si>
  <si>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</si>
  <si>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</si>
  <si>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</si>
  <si>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</si>
  <si>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</si>
  <si>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</si>
  <si>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</si>
  <si>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</si>
  <si>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</si>
  <si>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</si>
  <si>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</si>
  <si>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</si>
  <si>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</si>
  <si>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</si>
  <si>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</si>
  <si>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</si>
  <si>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</si>
  <si>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</si>
  <si>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</si>
  <si>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</si>
  <si>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</si>
  <si>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</si>
  <si>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</si>
  <si>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</si>
  <si>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</si>
  <si>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</si>
  <si>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</si>
  <si>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</si>
  <si>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</si>
  <si>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</si>
  <si>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</si>
  <si>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</si>
  <si>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</si>
  <si>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</si>
  <si>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</si>
  <si>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</si>
  <si>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</si>
  <si>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</si>
  <si>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</si>
  <si>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</si>
  <si>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</si>
  <si>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</si>
  <si>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</si>
  <si>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</si>
  <si>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</si>
  <si>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</si>
  <si>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</si>
  <si>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</si>
  <si>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</si>
  <si>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</si>
  <si>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</si>
  <si>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</si>
  <si>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</si>
  <si>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</si>
  <si>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</si>
  <si>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</si>
  <si>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</si>
  <si>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Sabey Data Closet Lease</t>
  </si>
  <si>
    <t>Information Technology - KCIT</t>
  </si>
  <si>
    <t>New Lease</t>
  </si>
  <si>
    <t>Stand alone</t>
  </si>
  <si>
    <t>Carolyn Mock / Stephen Cugier</t>
  </si>
  <si>
    <t>6/4/19</t>
  </si>
  <si>
    <t>A43200</t>
  </si>
  <si>
    <t>KCIT</t>
  </si>
  <si>
    <t>1045831</t>
  </si>
  <si>
    <t>Sabey Data Closet</t>
  </si>
  <si>
    <t>Term</t>
  </si>
  <si>
    <t>5 years</t>
  </si>
  <si>
    <t>Est LCD</t>
  </si>
  <si>
    <t>Base Rent</t>
  </si>
  <si>
    <t>Months</t>
  </si>
  <si>
    <t>Monthly Rate</t>
  </si>
  <si>
    <t xml:space="preserve">         M 1 </t>
  </si>
  <si>
    <t>M 1 - 12</t>
  </si>
  <si>
    <t>M 13 - 24</t>
  </si>
  <si>
    <t>M 25 - 36</t>
  </si>
  <si>
    <t>M 37  -48</t>
  </si>
  <si>
    <t>M 49 - 60</t>
  </si>
  <si>
    <t>M 61  - 72</t>
  </si>
  <si>
    <t>M 73  - 84</t>
  </si>
  <si>
    <t>M 85  - 96</t>
  </si>
  <si>
    <t>M 97  - 108</t>
  </si>
  <si>
    <t>M 109 - 120</t>
  </si>
  <si>
    <t>Annual Base Rent Total</t>
  </si>
  <si>
    <t>*Note:  2.5% annual increases</t>
  </si>
  <si>
    <t xml:space="preserve">Annual Total Base and OPEX </t>
  </si>
  <si>
    <t>Total Biennium Total Costs</t>
  </si>
  <si>
    <t xml:space="preserve">*Bienniums color coded by yellow/green </t>
  </si>
  <si>
    <t>Total Lease Cost</t>
  </si>
  <si>
    <t>Rent - Based on estimated start date 8/1/2019</t>
  </si>
  <si>
    <t>-  Yearly cost based on estimated start date of 8/1/2019</t>
  </si>
  <si>
    <t>Communications Infrastructure Lease Agreement - Sabey Data Center Networking Closet</t>
  </si>
  <si>
    <t>-  Annual 2.5% rent increases.</t>
  </si>
  <si>
    <t>An NPV analysis was not performed because onlly one option was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</si>
</sst>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[$-409]mmmm\ d\,\ yyyy;@"/>
    <numFmt numFmtId="169" formatCode="&quot;$&quot;#,##0.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44" fontId="0" fillId="0" borderId="0" xfId="21" applyFont="1" applyAlignment="1">
      <alignment horizontal="right"/>
    </xf>
    <xf numFmtId="168" fontId="0" fillId="0" borderId="0" xfId="21" applyNumberFormat="1" applyFont="1"/>
    <xf numFmtId="0" fontId="48" fillId="0" borderId="54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6" borderId="29" xfId="20" applyFont="1" applyFill="1" applyBorder="1">
      <alignment/>
      <protection/>
    </xf>
    <xf numFmtId="0" fontId="48" fillId="7" borderId="29" xfId="20" applyFont="1" applyFill="1" applyBorder="1">
      <alignment/>
      <protection/>
    </xf>
    <xf numFmtId="0" fontId="48" fillId="6" borderId="40" xfId="20" applyFont="1" applyFill="1" applyBorder="1">
      <alignment/>
      <protection/>
    </xf>
    <xf numFmtId="0" fontId="48" fillId="7" borderId="40" xfId="20" applyFont="1" applyFill="1" applyBorder="1">
      <alignment/>
      <protection/>
    </xf>
    <xf numFmtId="0" fontId="1" fillId="0" borderId="55" xfId="20" applyNumberFormat="1" applyBorder="1" applyAlignment="1">
      <alignment horizontal="center" vertical="center"/>
      <protection/>
    </xf>
    <xf numFmtId="169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167" fontId="1" fillId="0" borderId="49" xfId="20" applyNumberFormat="1" applyBorder="1" applyAlignment="1">
      <alignment vertical="center"/>
      <protection/>
    </xf>
    <xf numFmtId="167" fontId="1" fillId="0" borderId="56" xfId="20" applyNumberFormat="1" applyBorder="1" applyAlignment="1">
      <alignment vertical="center"/>
      <protection/>
    </xf>
    <xf numFmtId="0" fontId="48" fillId="0" borderId="57" xfId="20" applyNumberFormat="1" applyFont="1" applyBorder="1">
      <alignment/>
      <protection/>
    </xf>
    <xf numFmtId="0" fontId="1" fillId="0" borderId="29" xfId="20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1" fillId="0" borderId="0" xfId="20" applyNumberFormat="1" applyFont="1" applyFill="1" applyBorder="1">
      <alignment/>
      <protection/>
    </xf>
    <xf numFmtId="0" fontId="1" fillId="0" borderId="0" xfId="20" applyAlignment="1">
      <alignment vertical="center"/>
      <protection/>
    </xf>
    <xf numFmtId="0" fontId="1" fillId="0" borderId="58" xfId="20" applyBorder="1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0" xfId="20" applyNumberFormat="1" applyFont="1" applyBorder="1" applyAlignment="1">
      <alignment vertical="center"/>
      <protection/>
    </xf>
    <xf numFmtId="0" fontId="49" fillId="0" borderId="27" xfId="20" applyFont="1" applyBorder="1" applyAlignment="1">
      <alignment vertical="center"/>
      <protection/>
    </xf>
    <xf numFmtId="0" fontId="49" fillId="0" borderId="28" xfId="20" applyFont="1" applyBorder="1" applyAlignment="1">
      <alignment vertical="center"/>
      <protection/>
    </xf>
    <xf numFmtId="167" fontId="1" fillId="6" borderId="51" xfId="20" applyNumberFormat="1" applyFill="1" applyBorder="1" applyAlignment="1">
      <alignment vertical="center"/>
      <protection/>
    </xf>
    <xf numFmtId="167" fontId="1" fillId="7" borderId="51" xfId="20" applyNumberFormat="1" applyFill="1" applyBorder="1" applyAlignment="1">
      <alignment vertical="center"/>
      <protection/>
    </xf>
    <xf numFmtId="167" fontId="1" fillId="7" borderId="61" xfId="20" applyNumberFormat="1" applyFill="1" applyBorder="1" applyAlignment="1">
      <alignment vertical="center"/>
      <protection/>
    </xf>
    <xf numFmtId="0" fontId="50" fillId="0" borderId="0" xfId="20" applyFont="1" applyAlignment="1">
      <alignment vertical="center"/>
      <protection/>
    </xf>
    <xf numFmtId="0" fontId="49" fillId="0" borderId="31" xfId="20" applyFont="1" applyBorder="1" applyAlignment="1">
      <alignment vertical="center"/>
      <protection/>
    </xf>
    <xf numFmtId="0" fontId="51" fillId="0" borderId="30" xfId="20" applyFont="1" applyBorder="1" applyAlignment="1">
      <alignment vertical="center"/>
      <protection/>
    </xf>
    <xf numFmtId="0" fontId="1" fillId="0" borderId="30" xfId="20" applyBorder="1" applyAlignment="1">
      <alignment vertical="center"/>
      <protection/>
    </xf>
    <xf numFmtId="167" fontId="49" fillId="8" borderId="31" xfId="20" applyNumberFormat="1" applyFont="1" applyFill="1" applyBorder="1" applyAlignment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4" fillId="9" borderId="62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166" fontId="2" fillId="0" borderId="8" xfId="16" applyNumberFormat="1" applyFont="1" applyBorder="1" applyAlignment="1">
      <alignment horizontal="center"/>
    </xf>
    <xf numFmtId="166" fontId="2" fillId="0" borderId="63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6" xfId="16" applyNumberFormat="1" applyFont="1" applyBorder="1" applyAlignment="1">
      <alignment horizontal="center"/>
    </xf>
    <xf numFmtId="0" fontId="22" fillId="0" borderId="64" xfId="0" applyFont="1" applyFill="1" applyBorder="1" applyAlignment="1">
      <alignment horizontal="left"/>
    </xf>
    <xf numFmtId="0" fontId="22" fillId="0" borderId="65" xfId="0" applyFont="1" applyFill="1" applyBorder="1" applyAlignment="1">
      <alignment horizontal="left"/>
    </xf>
    <xf numFmtId="0" fontId="22" fillId="0" borderId="66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7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4" xfId="16" applyNumberFormat="1" applyFont="1" applyBorder="1" applyAlignment="1">
      <alignment horizontal="center"/>
    </xf>
    <xf numFmtId="166" fontId="2" fillId="0" borderId="68" xfId="16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9" borderId="62" xfId="0" applyFont="1" applyFill="1" applyBorder="1" applyAlignment="1">
      <alignment horizontal="center" vertical="center"/>
    </xf>
    <xf numFmtId="0" fontId="15" fillId="9" borderId="62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58" xfId="0" applyFont="1" applyBorder="1"/>
    <xf numFmtId="0" fontId="22" fillId="0" borderId="59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0" xfId="16" applyNumberFormat="1" applyFont="1" applyBorder="1"/>
    <xf numFmtId="166" fontId="3" fillId="0" borderId="1" xfId="16" applyNumberFormat="1" applyFont="1" applyBorder="1"/>
    <xf numFmtId="166" fontId="3" fillId="0" borderId="71" xfId="16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29">
      <selection activeCell="D43" sqref="D43:I4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94" t="s">
        <v>60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192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06" t="s">
        <v>76</v>
      </c>
      <c r="E11" s="406"/>
      <c r="F11" s="407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08" t="s">
        <v>75</v>
      </c>
      <c r="E12" s="408"/>
      <c r="F12" s="409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08" t="s">
        <v>74</v>
      </c>
      <c r="E13" s="408"/>
      <c r="F13" s="409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10" t="s">
        <v>73</v>
      </c>
      <c r="E14" s="408"/>
      <c r="F14" s="409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08" t="s">
        <v>72</v>
      </c>
      <c r="E15" s="408"/>
      <c r="F15" s="409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08" t="s">
        <v>103</v>
      </c>
      <c r="E16" s="408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08" t="s">
        <v>69</v>
      </c>
      <c r="E17" s="408"/>
      <c r="F17" s="409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06" t="s">
        <v>70</v>
      </c>
      <c r="E18" s="406"/>
      <c r="F18" s="407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06" t="s">
        <v>139</v>
      </c>
      <c r="E19" s="406"/>
      <c r="F19" s="40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98" t="s">
        <v>34</v>
      </c>
      <c r="H20" s="398"/>
      <c r="I20" s="39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163</v>
      </c>
      <c r="K21" s="146" t="s">
        <v>164</v>
      </c>
      <c r="L21" s="146">
        <v>5531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4" t="s">
        <v>125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24" t="s">
        <v>144</v>
      </c>
      <c r="E39" s="424"/>
      <c r="F39" s="42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14" t="s">
        <v>77</v>
      </c>
      <c r="E40" s="414"/>
      <c r="F40" s="415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14" t="s">
        <v>78</v>
      </c>
      <c r="E41" s="414"/>
      <c r="F41" s="415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18" t="s">
        <v>194</v>
      </c>
      <c r="E43" s="419"/>
      <c r="F43" s="419"/>
      <c r="G43" s="419"/>
      <c r="H43" s="419"/>
      <c r="I43" s="42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21" t="s">
        <v>99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05" t="s">
        <v>20</v>
      </c>
      <c r="F57" s="405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16"/>
      <c r="F58" s="417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22" t="s">
        <v>84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95"/>
      <c r="D69" s="395"/>
      <c r="E69" s="395"/>
      <c r="F69" s="395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14" t="s">
        <v>85</v>
      </c>
      <c r="F71" s="414"/>
      <c r="G71" s="414"/>
      <c r="H71" s="414"/>
      <c r="I71" s="414"/>
      <c r="J71" s="414"/>
      <c r="K71" s="414"/>
      <c r="L71" s="414"/>
      <c r="M71" s="414"/>
      <c r="N71" s="180"/>
      <c r="O71" s="211"/>
    </row>
    <row r="72" spans="2:15" ht="13.5" customHeight="1">
      <c r="B72" s="210"/>
      <c r="C72" s="268" t="s">
        <v>25</v>
      </c>
      <c r="D72" s="269"/>
      <c r="E72" s="399" t="s">
        <v>86</v>
      </c>
      <c r="F72" s="399"/>
      <c r="G72" s="399"/>
      <c r="H72" s="399"/>
      <c r="I72" s="399"/>
      <c r="J72" s="399"/>
      <c r="K72" s="399"/>
      <c r="L72" s="399"/>
      <c r="M72" s="399"/>
      <c r="N72" s="181"/>
      <c r="O72" s="211"/>
    </row>
    <row r="73" spans="2:15" ht="14.25">
      <c r="B73" s="210"/>
      <c r="C73" s="268" t="s">
        <v>53</v>
      </c>
      <c r="D73" s="269"/>
      <c r="E73" s="399" t="s">
        <v>87</v>
      </c>
      <c r="F73" s="379"/>
      <c r="G73" s="379"/>
      <c r="H73" s="379"/>
      <c r="I73" s="379"/>
      <c r="J73" s="379"/>
      <c r="K73" s="379"/>
      <c r="L73" s="379"/>
      <c r="M73" s="379"/>
      <c r="N73" s="179"/>
      <c r="O73" s="211"/>
    </row>
    <row r="74" spans="2:15" ht="14.25">
      <c r="B74" s="210"/>
      <c r="C74" s="412" t="s">
        <v>55</v>
      </c>
      <c r="D74" s="412"/>
      <c r="E74" s="399" t="s">
        <v>88</v>
      </c>
      <c r="F74" s="379"/>
      <c r="G74" s="379"/>
      <c r="H74" s="379"/>
      <c r="I74" s="379"/>
      <c r="J74" s="379"/>
      <c r="K74" s="379"/>
      <c r="L74" s="379"/>
      <c r="M74" s="379"/>
      <c r="N74" s="179"/>
      <c r="O74" s="211"/>
    </row>
    <row r="75" spans="2:15" ht="14.25" customHeight="1">
      <c r="B75" s="210"/>
      <c r="C75" s="411" t="s">
        <v>56</v>
      </c>
      <c r="D75" s="411"/>
      <c r="E75" s="399" t="s">
        <v>89</v>
      </c>
      <c r="F75" s="399"/>
      <c r="G75" s="399"/>
      <c r="H75" s="399"/>
      <c r="I75" s="399"/>
      <c r="J75" s="399"/>
      <c r="K75" s="399"/>
      <c r="L75" s="399"/>
      <c r="M75" s="399"/>
      <c r="N75" s="181"/>
      <c r="O75" s="211"/>
    </row>
    <row r="76" spans="2:15" ht="14.25">
      <c r="B76" s="210"/>
      <c r="C76" s="412" t="s">
        <v>57</v>
      </c>
      <c r="D76" s="412"/>
      <c r="E76" s="399"/>
      <c r="F76" s="379"/>
      <c r="G76" s="379"/>
      <c r="H76" s="379"/>
      <c r="I76" s="379"/>
      <c r="J76" s="379"/>
      <c r="K76" s="379"/>
      <c r="L76" s="379"/>
      <c r="M76" s="379"/>
      <c r="N76" s="179"/>
      <c r="O76" s="211"/>
    </row>
    <row r="77" spans="2:15" ht="15" customHeight="1">
      <c r="B77" s="210"/>
      <c r="C77" s="413" t="s">
        <v>26</v>
      </c>
      <c r="D77" s="413"/>
      <c r="E77" s="399" t="s">
        <v>90</v>
      </c>
      <c r="F77" s="379"/>
      <c r="G77" s="379"/>
      <c r="H77" s="379"/>
      <c r="I77" s="379"/>
      <c r="J77" s="379"/>
      <c r="K77" s="379"/>
      <c r="L77" s="379"/>
      <c r="M77" s="37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165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85" t="s">
        <v>40</v>
      </c>
      <c r="D81" s="385"/>
      <c r="E81" s="386" t="s">
        <v>22</v>
      </c>
      <c r="F81" s="38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190</v>
      </c>
      <c r="F84" s="154"/>
      <c r="G84" s="155">
        <v>23500</v>
      </c>
      <c r="H84" s="151">
        <v>56988</v>
      </c>
      <c r="I84" s="152">
        <v>58412</v>
      </c>
      <c r="J84" s="151">
        <v>59872</v>
      </c>
      <c r="K84" s="151">
        <v>61369</v>
      </c>
      <c r="L84" s="151">
        <v>36315</v>
      </c>
      <c r="M84" s="151"/>
      <c r="N84" s="193"/>
      <c r="O84" s="211"/>
    </row>
    <row r="85" spans="2:15" ht="14.25" customHeight="1" thickBot="1">
      <c r="B85" s="210"/>
      <c r="C85" s="396" t="s">
        <v>55</v>
      </c>
      <c r="D85" s="39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00" t="s">
        <v>56</v>
      </c>
      <c r="D86" s="40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96" t="s">
        <v>57</v>
      </c>
      <c r="D87" s="39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02" t="s">
        <v>26</v>
      </c>
      <c r="D88" s="40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85" t="s">
        <v>40</v>
      </c>
      <c r="D92" s="385"/>
      <c r="E92" s="386" t="s">
        <v>22</v>
      </c>
      <c r="F92" s="38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96" t="s">
        <v>55</v>
      </c>
      <c r="D96" s="39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00" t="s">
        <v>56</v>
      </c>
      <c r="D97" s="40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96" t="s">
        <v>57</v>
      </c>
      <c r="D98" s="39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02" t="s">
        <v>26</v>
      </c>
      <c r="D99" s="40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85" t="s">
        <v>40</v>
      </c>
      <c r="D103" s="385"/>
      <c r="E103" s="386" t="s">
        <v>22</v>
      </c>
      <c r="F103" s="38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96" t="s">
        <v>55</v>
      </c>
      <c r="D107" s="39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00" t="s">
        <v>56</v>
      </c>
      <c r="D108" s="40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96" t="s">
        <v>57</v>
      </c>
      <c r="D109" s="39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02" t="s">
        <v>26</v>
      </c>
      <c r="D110" s="40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85" t="s">
        <v>40</v>
      </c>
      <c r="D114" s="385"/>
      <c r="E114" s="386" t="s">
        <v>22</v>
      </c>
      <c r="F114" s="38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87" t="s">
        <v>55</v>
      </c>
      <c r="D118" s="38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89" t="s">
        <v>56</v>
      </c>
      <c r="D119" s="39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87" t="s">
        <v>57</v>
      </c>
      <c r="D120" s="38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91" t="s">
        <v>26</v>
      </c>
      <c r="D121" s="39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85" t="s">
        <v>40</v>
      </c>
      <c r="D125" s="385"/>
      <c r="E125" s="386" t="s">
        <v>22</v>
      </c>
      <c r="F125" s="38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87" t="s">
        <v>55</v>
      </c>
      <c r="D129" s="38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89" t="s">
        <v>56</v>
      </c>
      <c r="D130" s="39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87" t="s">
        <v>57</v>
      </c>
      <c r="D131" s="38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91" t="s">
        <v>26</v>
      </c>
      <c r="D132" s="39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85" t="s">
        <v>40</v>
      </c>
      <c r="D136" s="385"/>
      <c r="E136" s="386" t="s">
        <v>22</v>
      </c>
      <c r="F136" s="38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87" t="s">
        <v>55</v>
      </c>
      <c r="D140" s="38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89" t="s">
        <v>56</v>
      </c>
      <c r="D141" s="39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87" t="s">
        <v>57</v>
      </c>
      <c r="D142" s="38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91" t="s">
        <v>26</v>
      </c>
      <c r="D143" s="39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79" t="s">
        <v>100</v>
      </c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179"/>
      <c r="O148" s="224"/>
      <c r="P148" s="225"/>
      <c r="Q148" s="225"/>
    </row>
    <row r="149" spans="2:17" ht="12.75" customHeight="1">
      <c r="B149" s="210"/>
      <c r="C149" s="379" t="s">
        <v>132</v>
      </c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93" t="s">
        <v>18</v>
      </c>
      <c r="D155" s="393" t="s">
        <v>39</v>
      </c>
      <c r="E155" s="383" t="s">
        <v>23</v>
      </c>
      <c r="F155" s="383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86"/>
      <c r="D156" s="386"/>
      <c r="E156" s="384"/>
      <c r="F156" s="38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73" t="s">
        <v>149</v>
      </c>
      <c r="G171" s="374"/>
      <c r="H171" s="374"/>
      <c r="I171" s="374"/>
      <c r="J171" s="374"/>
      <c r="K171" s="374"/>
      <c r="L171" s="374"/>
      <c r="M171" s="374"/>
      <c r="N171" s="37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79" t="s">
        <v>155</v>
      </c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179"/>
      <c r="O173" s="224"/>
    </row>
    <row r="174" spans="2:15" ht="34.5" customHeight="1" thickBot="1">
      <c r="B174" s="210"/>
      <c r="C174" s="376" t="s">
        <v>191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4"/>
    </row>
    <row r="175" spans="2:15" ht="34.5" customHeight="1" thickBot="1">
      <c r="B175" s="210"/>
      <c r="C175" s="380" t="s">
        <v>193</v>
      </c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2"/>
      <c r="O175" s="224"/>
    </row>
    <row r="176" spans="2:15" ht="34.5" customHeight="1" thickBot="1">
      <c r="B176" s="210"/>
      <c r="C176" s="380" t="s">
        <v>123</v>
      </c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2"/>
      <c r="O176" s="224"/>
    </row>
    <row r="177" spans="2:15" ht="34.5" customHeight="1" thickBot="1">
      <c r="B177" s="210"/>
      <c r="C177" s="380" t="s">
        <v>123</v>
      </c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2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79" t="s">
        <v>156</v>
      </c>
      <c r="D179" s="379"/>
      <c r="E179" s="379"/>
      <c r="F179" s="379"/>
      <c r="G179" s="379"/>
      <c r="H179" s="379"/>
      <c r="I179" s="379"/>
      <c r="J179" s="379"/>
      <c r="K179" s="379"/>
      <c r="L179" s="379"/>
      <c r="M179" s="379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1045831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34">
      <selection activeCell="B114" sqref="B114:S11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73" t="s">
        <v>49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9" t="s">
        <v>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1"/>
    </row>
    <row r="4" spans="1:20" ht="3" customHeight="1" thickBot="1" thickTop="1">
      <c r="A4" s="480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1"/>
    </row>
    <row r="5" spans="1:19" ht="13.5">
      <c r="A5" s="490" t="s">
        <v>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9"/>
    </row>
    <row r="6" spans="1:20" ht="13.5">
      <c r="A6" s="486" t="s">
        <v>0</v>
      </c>
      <c r="B6" s="487"/>
      <c r="C6" s="485" t="str">
        <f>IF('2a.  Simple Form Data Entry'!G11="","   ",'2a.  Simple Form Data Entry'!G11)</f>
        <v>Sabey Data Closet Lease</v>
      </c>
      <c r="D6" s="485"/>
      <c r="E6" s="485"/>
      <c r="F6" s="485"/>
      <c r="G6" s="485"/>
      <c r="H6" s="485"/>
      <c r="I6" s="485"/>
      <c r="J6" s="485"/>
      <c r="L6" s="293" t="s">
        <v>16</v>
      </c>
      <c r="M6" s="293"/>
      <c r="O6" s="72"/>
      <c r="Q6" s="72"/>
      <c r="R6" s="319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91" t="s">
        <v>152</v>
      </c>
      <c r="B7" s="482"/>
      <c r="C7" s="472" t="str">
        <f>IF('2a.  Simple Form Data Entry'!G12="","   ",'2a.  Simple Form Data Entry'!G12)</f>
        <v>Information Technology - KCIT</v>
      </c>
      <c r="D7" s="472"/>
      <c r="E7" s="472"/>
      <c r="F7" s="472"/>
      <c r="G7" s="472"/>
      <c r="H7" s="472"/>
      <c r="I7" s="472"/>
      <c r="J7" s="472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83" t="s">
        <v>2</v>
      </c>
      <c r="B8" s="484"/>
      <c r="C8" s="292" t="str">
        <f>IF('2a.  Simple Form Data Entry'!G15="","   ",'2a.  Simple Form Data Entry'!G15)</f>
        <v>Carolyn Mock / Stephen Cugier</v>
      </c>
      <c r="E8" s="292"/>
      <c r="F8" s="484" t="s">
        <v>8</v>
      </c>
      <c r="G8" s="484"/>
      <c r="H8" s="329" t="str">
        <f>IF('2a.  Simple Form Data Entry'!G15=""," ",'2a.  Simple Form Data Entry'!G16)</f>
        <v>6/4/19</v>
      </c>
      <c r="I8" s="292"/>
      <c r="J8" s="292"/>
      <c r="L8" s="482" t="s">
        <v>10</v>
      </c>
      <c r="M8" s="482"/>
      <c r="N8" s="482"/>
      <c r="O8" s="482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83" t="s">
        <v>3</v>
      </c>
      <c r="B9" s="484"/>
      <c r="C9" s="295"/>
      <c r="D9" s="292"/>
      <c r="E9" s="292"/>
      <c r="F9" s="484" t="s">
        <v>13</v>
      </c>
      <c r="G9" s="484"/>
      <c r="H9" s="292"/>
      <c r="I9" s="292"/>
      <c r="J9" s="292"/>
      <c r="L9" s="482" t="s">
        <v>9</v>
      </c>
      <c r="M9" s="482"/>
      <c r="N9" s="482"/>
      <c r="O9" s="482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5" t="str">
        <f>IF('2a.  Simple Form Data Entry'!G10=""," ",'2a.  Simple Form Data Entry'!G10)</f>
        <v>Communications Infrastructure Lease Agreement - Sabey Data Center Networking Closet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.5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9" t="s">
        <v>14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75" t="s">
        <v>32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79" t="s">
        <v>145</v>
      </c>
      <c r="B17" s="479"/>
      <c r="C17" s="479"/>
      <c r="D17" s="479"/>
      <c r="E17" s="476" t="str">
        <f>IF('2a.  Simple Form Data Entry'!G39="N","NA",'2a.  Simple Form Data Entry'!G40)</f>
        <v>NA</v>
      </c>
      <c r="F17" s="477"/>
      <c r="G17" s="478"/>
      <c r="H17" s="454" t="s">
        <v>153</v>
      </c>
      <c r="I17" s="455"/>
      <c r="J17" s="455"/>
      <c r="K17" s="455"/>
      <c r="L17" s="455"/>
      <c r="M17" s="455"/>
      <c r="N17" s="310"/>
      <c r="O17" s="430" t="str">
        <f>IF('2a.  Simple Form Data Entry'!G39="N","NA",'2a.  Simple Form Data Entry'!G41)</f>
        <v>NA</v>
      </c>
      <c r="P17" s="431"/>
      <c r="Q17" s="431"/>
      <c r="R17" s="431"/>
      <c r="S17" s="43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75" t="s">
        <v>33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1" t="str">
        <f>IF('2a.  Simple Form Data Entry'!E80="","   ",'2a.  Simple Form Data Entry'!E80)</f>
        <v>Information Technology - KCIT</v>
      </c>
      <c r="B35" s="442"/>
      <c r="C35" s="443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A43200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KCIT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5531</v>
      </c>
      <c r="G35" s="79" t="str">
        <f>IF('2a.  Simple Form Data Entry'!I80="","   ",'2a.  Simple Form Data Entry'!I80)</f>
        <v>1045831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- Based on estimated start date 8/1/2019</v>
      </c>
      <c r="I38" s="80">
        <f>'2a.  Simple Form Data Entry'!N84</f>
        <v>0</v>
      </c>
      <c r="J38" s="80">
        <f>'2a.  Simple Form Data Entry'!G84</f>
        <v>23500</v>
      </c>
      <c r="K38" s="80">
        <f>'2a.  Simple Form Data Entry'!H84</f>
        <v>56988</v>
      </c>
      <c r="L38" s="80">
        <f t="shared" si="7"/>
        <v>80488</v>
      </c>
      <c r="M38" s="80">
        <f>'2a.  Simple Form Data Entry'!I84</f>
        <v>58412</v>
      </c>
      <c r="N38" s="80">
        <f>'2a.  Simple Form Data Entry'!J84</f>
        <v>59872</v>
      </c>
      <c r="O38" s="80">
        <f t="shared" si="5"/>
        <v>118284</v>
      </c>
      <c r="P38" s="80">
        <f>'2a.  Simple Form Data Entry'!K84</f>
        <v>61369</v>
      </c>
      <c r="Q38" s="80">
        <f>'2a.  Simple Form Data Entry'!L84</f>
        <v>36315</v>
      </c>
      <c r="R38" s="80">
        <f t="shared" si="6"/>
        <v>97684</v>
      </c>
      <c r="S38" s="83">
        <f>'2a.  Simple Form Data Entry'!M84</f>
        <v>0</v>
      </c>
      <c r="T38" s="12"/>
    </row>
    <row r="39" spans="1:20" ht="13.5" customHeight="1">
      <c r="A39" s="16"/>
      <c r="B39" s="433" t="s">
        <v>55</v>
      </c>
      <c r="C39" s="434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35" t="s">
        <v>56</v>
      </c>
      <c r="C40" s="436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33" t="s">
        <v>57</v>
      </c>
      <c r="C41" s="43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47" t="s">
        <v>26</v>
      </c>
      <c r="C42" s="448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23500</v>
      </c>
      <c r="K43" s="63">
        <f t="shared" si="8"/>
        <v>56988</v>
      </c>
      <c r="L43" s="63">
        <f t="shared" si="7"/>
        <v>80488</v>
      </c>
      <c r="M43" s="63">
        <f t="shared" si="8"/>
        <v>58412</v>
      </c>
      <c r="N43" s="63">
        <f t="shared" si="8"/>
        <v>59872</v>
      </c>
      <c r="O43" s="63">
        <f t="shared" si="5"/>
        <v>118284</v>
      </c>
      <c r="P43" s="63">
        <f aca="true" t="shared" si="9" ref="P43:Q43">SUM(P36:P42)</f>
        <v>61369</v>
      </c>
      <c r="Q43" s="63">
        <f t="shared" si="9"/>
        <v>36315</v>
      </c>
      <c r="R43" s="63">
        <f t="shared" si="6"/>
        <v>97684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44" t="str">
        <f>IF('2a.  Simple Form Data Entry'!E91="","   ",'2a.  Simple Form Data Entry'!E91)</f>
        <v xml:space="preserve">   </v>
      </c>
      <c r="B45" s="445"/>
      <c r="C45" s="44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33" t="s">
        <v>55</v>
      </c>
      <c r="C49" s="43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35" t="s">
        <v>56</v>
      </c>
      <c r="C50" s="436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33" t="s">
        <v>57</v>
      </c>
      <c r="C51" s="43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47" t="s">
        <v>26</v>
      </c>
      <c r="C52" s="448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44" t="str">
        <f>IF('2a.  Simple Form Data Entry'!E102="","   ",'2a.  Simple Form Data Entry'!E102)</f>
        <v xml:space="preserve">   </v>
      </c>
      <c r="B55" s="445"/>
      <c r="C55" s="44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33" t="s">
        <v>55</v>
      </c>
      <c r="C59" s="43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35" t="s">
        <v>56</v>
      </c>
      <c r="C60" s="436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33" t="s">
        <v>57</v>
      </c>
      <c r="C61" s="43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47" t="s">
        <v>26</v>
      </c>
      <c r="C62" s="448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44" t="str">
        <f>IF('2a.  Simple Form Data Entry'!E113="","   ",'2a.  Simple Form Data Entry'!E113)</f>
        <v xml:space="preserve">   </v>
      </c>
      <c r="B65" s="445"/>
      <c r="C65" s="44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33" t="s">
        <v>55</v>
      </c>
      <c r="C69" s="43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35" t="s">
        <v>56</v>
      </c>
      <c r="C70" s="436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33" t="s">
        <v>57</v>
      </c>
      <c r="C71" s="43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47" t="s">
        <v>26</v>
      </c>
      <c r="C72" s="448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44" t="str">
        <f>IF('2a.  Simple Form Data Entry'!E124="","   ",'2a.  Simple Form Data Entry'!E124)</f>
        <v xml:space="preserve">   </v>
      </c>
      <c r="B75" s="445"/>
      <c r="C75" s="44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33" t="s">
        <v>55</v>
      </c>
      <c r="C79" s="43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35" t="s">
        <v>56</v>
      </c>
      <c r="C80" s="436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33" t="s">
        <v>57</v>
      </c>
      <c r="C81" s="43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47" t="s">
        <v>26</v>
      </c>
      <c r="C82" s="448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44" t="str">
        <f>IF('2a.  Simple Form Data Entry'!E135="","   ",'2a.  Simple Form Data Entry'!E135)</f>
        <v xml:space="preserve">   </v>
      </c>
      <c r="B85" s="445"/>
      <c r="C85" s="44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33" t="s">
        <v>55</v>
      </c>
      <c r="C89" s="43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35" t="s">
        <v>56</v>
      </c>
      <c r="C90" s="436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33" t="s">
        <v>57</v>
      </c>
      <c r="C91" s="43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47" t="s">
        <v>26</v>
      </c>
      <c r="C92" s="448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23500</v>
      </c>
      <c r="K95" s="56">
        <f t="shared" si="23"/>
        <v>56988</v>
      </c>
      <c r="L95" s="56">
        <f t="shared" si="10"/>
        <v>80488</v>
      </c>
      <c r="M95" s="56">
        <f t="shared" si="23"/>
        <v>58412</v>
      </c>
      <c r="N95" s="56">
        <f t="shared" si="23"/>
        <v>59872</v>
      </c>
      <c r="O95" s="56">
        <f t="shared" si="11"/>
        <v>118284</v>
      </c>
      <c r="P95" s="56">
        <f aca="true" t="shared" si="24" ref="P95:Q95">P73+P63+P53+P43+P83+P93</f>
        <v>61369</v>
      </c>
      <c r="Q95" s="56">
        <f t="shared" si="24"/>
        <v>36315</v>
      </c>
      <c r="R95" s="56">
        <f t="shared" si="12"/>
        <v>97684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74" t="s">
        <v>15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92" t="s">
        <v>18</v>
      </c>
      <c r="B101" s="493"/>
      <c r="C101" s="494"/>
      <c r="D101" s="458" t="s">
        <v>19</v>
      </c>
      <c r="E101" s="458" t="s">
        <v>5</v>
      </c>
      <c r="F101" s="449" t="s">
        <v>104</v>
      </c>
      <c r="G101" s="458" t="s">
        <v>11</v>
      </c>
      <c r="H101" s="469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1" t="str">
        <f>CONCATENATE(L24," Appropriation Change")</f>
        <v>2019 / 2020 Appropriation Change</v>
      </c>
      <c r="P101" s="42"/>
      <c r="Q101" s="314"/>
      <c r="R101" s="462" t="s">
        <v>137</v>
      </c>
      <c r="S101" s="463"/>
      <c r="T101" s="42"/>
    </row>
    <row r="102" spans="1:20" ht="27.75" customHeight="1" thickBot="1">
      <c r="A102" s="495"/>
      <c r="B102" s="496"/>
      <c r="C102" s="497"/>
      <c r="D102" s="459"/>
      <c r="E102" s="459"/>
      <c r="F102" s="450"/>
      <c r="G102" s="459"/>
      <c r="H102" s="470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64"/>
      <c r="S102" s="465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60">
        <f>'2a.  Simple Form Data Entry'!J157</f>
        <v>0</v>
      </c>
      <c r="S103" s="46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7">
        <f>'2a.  Simple Form Data Entry'!J158</f>
        <v>0</v>
      </c>
      <c r="S104" s="438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7">
        <f>'2a.  Simple Form Data Entry'!J159</f>
        <v>0</v>
      </c>
      <c r="S105" s="438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7">
        <f>'2a.  Simple Form Data Entry'!J160</f>
        <v>0</v>
      </c>
      <c r="S106" s="438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7">
        <f>'2a.  Simple Form Data Entry'!J161</f>
        <v>0</v>
      </c>
      <c r="S107" s="438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7">
        <f>'2a.  Simple Form Data Entry'!J162</f>
        <v>0</v>
      </c>
      <c r="S108" s="438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39">
        <f>SUM(R103:S107)</f>
        <v>0</v>
      </c>
      <c r="S109" s="440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71" t="str">
        <f>IF('2a.  Simple Form Data Entry'!G39="Y","See note 5 below.",'2a.  Simple Form Data Entry'!D43)</f>
        <v>An NPV analysis was not performed because onlly one option was considered.</v>
      </c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5"/>
    </row>
    <row r="113" spans="1:20" ht="13.5">
      <c r="A113" s="68" t="s">
        <v>112</v>
      </c>
      <c r="B113" s="466" t="s">
        <v>150</v>
      </c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5"/>
    </row>
    <row r="114" spans="1:20" ht="15" customHeight="1">
      <c r="A114" s="69" t="s">
        <v>52</v>
      </c>
      <c r="B114" s="467" t="s">
        <v>116</v>
      </c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5"/>
    </row>
    <row r="115" spans="1:20" ht="13.5">
      <c r="A115" s="69" t="s">
        <v>113</v>
      </c>
      <c r="B115" s="468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5"/>
    </row>
    <row r="116" spans="1:20" ht="13.5" customHeight="1">
      <c r="A116" s="67" t="s">
        <v>114</v>
      </c>
      <c r="B116" s="45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457"/>
      <c r="R116" s="457"/>
      <c r="S116" s="457"/>
      <c r="T116" s="5"/>
    </row>
    <row r="117" spans="1:20" ht="16.5" customHeight="1">
      <c r="A117" s="67" t="s">
        <v>118</v>
      </c>
      <c r="B117" s="456" t="s">
        <v>111</v>
      </c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5"/>
    </row>
    <row r="118" spans="1:19" ht="14.25" customHeight="1">
      <c r="A118" s="67"/>
      <c r="B118" s="453" t="str">
        <f>'2a.  Simple Form Data Entry'!C174</f>
        <v>-  Yearly cost based on estimated start date of 8/1/2019</v>
      </c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</row>
    <row r="119" spans="1:19" ht="13.5">
      <c r="A119" s="67"/>
      <c r="B119" s="453" t="str">
        <f>'2a.  Simple Form Data Entry'!C175</f>
        <v>-  Annual 2.5% rent increases.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</row>
    <row r="120" spans="1:19" ht="12.75" customHeight="1">
      <c r="A120" s="67"/>
      <c r="B120" s="453" t="str">
        <f>'2a.  Simple Form Data Entry'!C176</f>
        <v xml:space="preserve">- </v>
      </c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</row>
    <row r="121" spans="1:19" ht="15" customHeight="1">
      <c r="A121" s="67"/>
      <c r="B121" s="453" t="str">
        <f>'2a.  Simple Form Data Entry'!C177</f>
        <v xml:space="preserve">- </v>
      </c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</row>
    <row r="122" spans="1:20" ht="13.5">
      <c r="A122" s="67"/>
      <c r="B122" s="453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5"/>
    </row>
    <row r="123" spans="1:19" ht="13.5">
      <c r="A123" s="67"/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</row>
    <row r="124" spans="1:19" ht="13.5">
      <c r="A124" t="str">
        <f>IF('2a.  Simple Form Data Entry'!C180=""," ","6.")</f>
        <v xml:space="preserve"> </v>
      </c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</row>
    <row r="125" spans="1:19" ht="13.5">
      <c r="A125" s="69"/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</row>
    <row r="126" spans="1:19" ht="13.5">
      <c r="A126" s="69"/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 topLeftCell="A1">
      <selection activeCell="C8" sqref="C8"/>
    </sheetView>
  </sheetViews>
  <sheetFormatPr defaultColWidth="9.140625" defaultRowHeight="12.75"/>
  <cols>
    <col min="1" max="1" width="13.00390625" style="336" customWidth="1"/>
    <col min="2" max="2" width="18.7109375" style="336" customWidth="1"/>
    <col min="3" max="3" width="11.28125" style="336" customWidth="1"/>
    <col min="4" max="4" width="10.140625" style="336" customWidth="1"/>
    <col min="5" max="5" width="10.8515625" style="336" customWidth="1"/>
    <col min="6" max="6" width="10.28125" style="336" customWidth="1"/>
    <col min="7" max="7" width="11.421875" style="336" customWidth="1"/>
    <col min="8" max="8" width="10.421875" style="336" customWidth="1"/>
    <col min="9" max="9" width="13.57421875" style="336" customWidth="1"/>
    <col min="10" max="10" width="13.00390625" style="336" customWidth="1"/>
    <col min="11" max="12" width="12.57421875" style="336" customWidth="1"/>
    <col min="13" max="13" width="13.140625" style="336" customWidth="1"/>
    <col min="14" max="16384" width="9.140625" style="336" customWidth="1"/>
  </cols>
  <sheetData>
    <row r="1" ht="12.75">
      <c r="A1" s="335" t="s">
        <v>166</v>
      </c>
    </row>
    <row r="2" spans="1:2" ht="12.75">
      <c r="A2" s="335" t="s">
        <v>167</v>
      </c>
      <c r="B2" s="337" t="s">
        <v>168</v>
      </c>
    </row>
    <row r="3" spans="1:2" ht="12.75">
      <c r="A3" s="335" t="s">
        <v>169</v>
      </c>
      <c r="B3" s="338">
        <v>43678</v>
      </c>
    </row>
    <row r="5" ht="15.75" thickBot="1">
      <c r="A5" s="335" t="s">
        <v>170</v>
      </c>
    </row>
    <row r="6" spans="1:13" ht="15.75" thickBot="1">
      <c r="A6" s="339" t="s">
        <v>171</v>
      </c>
      <c r="B6" s="340" t="s">
        <v>172</v>
      </c>
      <c r="C6" s="341">
        <v>2019</v>
      </c>
      <c r="D6" s="341">
        <v>2020</v>
      </c>
      <c r="E6" s="342">
        <v>2021</v>
      </c>
      <c r="F6" s="342">
        <v>2022</v>
      </c>
      <c r="G6" s="341">
        <v>2023</v>
      </c>
      <c r="H6" s="341">
        <v>2024</v>
      </c>
      <c r="I6" s="342">
        <v>2025</v>
      </c>
      <c r="J6" s="342">
        <v>2026</v>
      </c>
      <c r="K6" s="341">
        <v>2027</v>
      </c>
      <c r="L6" s="343">
        <v>2028</v>
      </c>
      <c r="M6" s="344">
        <v>2029</v>
      </c>
    </row>
    <row r="7" spans="1:13" ht="12.75" hidden="1">
      <c r="A7" s="345" t="s">
        <v>173</v>
      </c>
      <c r="B7" s="346">
        <v>0</v>
      </c>
      <c r="C7" s="347">
        <v>0</v>
      </c>
      <c r="D7" s="347"/>
      <c r="E7" s="347"/>
      <c r="F7" s="347"/>
      <c r="G7" s="347"/>
      <c r="H7" s="347"/>
      <c r="I7" s="347"/>
      <c r="J7" s="347"/>
      <c r="K7" s="347"/>
      <c r="L7" s="347"/>
      <c r="M7" s="348"/>
    </row>
    <row r="8" spans="1:13" ht="12.75">
      <c r="A8" s="345" t="s">
        <v>174</v>
      </c>
      <c r="B8" s="346">
        <v>4700</v>
      </c>
      <c r="C8" s="347">
        <f>+B8*5</f>
        <v>23500</v>
      </c>
      <c r="D8" s="347">
        <f>B8*7</f>
        <v>32900</v>
      </c>
      <c r="E8" s="347"/>
      <c r="F8" s="347"/>
      <c r="G8" s="347"/>
      <c r="H8" s="347"/>
      <c r="I8" s="347"/>
      <c r="J8" s="347"/>
      <c r="K8" s="347"/>
      <c r="L8" s="347"/>
      <c r="M8" s="348"/>
    </row>
    <row r="9" spans="1:13" ht="12.75">
      <c r="A9" s="345" t="s">
        <v>175</v>
      </c>
      <c r="B9" s="346">
        <f>+B8*1.025</f>
        <v>4817.5</v>
      </c>
      <c r="C9" s="347"/>
      <c r="D9" s="347">
        <f>B9*5</f>
        <v>24087.5</v>
      </c>
      <c r="E9" s="347">
        <f>B9*7</f>
        <v>33722.5</v>
      </c>
      <c r="F9" s="347"/>
      <c r="G9" s="347"/>
      <c r="H9" s="347"/>
      <c r="I9" s="347"/>
      <c r="J9" s="347"/>
      <c r="K9" s="347"/>
      <c r="L9" s="347"/>
      <c r="M9" s="348"/>
    </row>
    <row r="10" spans="1:13" ht="12.75">
      <c r="A10" s="345" t="s">
        <v>176</v>
      </c>
      <c r="B10" s="346">
        <f aca="true" t="shared" si="0" ref="B10:B12">+B9*1.025</f>
        <v>4937.9375</v>
      </c>
      <c r="C10" s="347"/>
      <c r="D10" s="347"/>
      <c r="E10" s="347">
        <f>B10*5</f>
        <v>24689.6875</v>
      </c>
      <c r="F10" s="347">
        <f>B10*7</f>
        <v>34565.5625</v>
      </c>
      <c r="G10" s="347"/>
      <c r="H10" s="347"/>
      <c r="I10" s="347"/>
      <c r="J10" s="347"/>
      <c r="K10" s="347"/>
      <c r="L10" s="347"/>
      <c r="M10" s="348"/>
    </row>
    <row r="11" spans="1:13" ht="12.75">
      <c r="A11" s="345" t="s">
        <v>177</v>
      </c>
      <c r="B11" s="346">
        <f t="shared" si="0"/>
        <v>5061.385937499999</v>
      </c>
      <c r="C11" s="347"/>
      <c r="D11" s="347"/>
      <c r="E11" s="347"/>
      <c r="F11" s="347">
        <f>B11*5</f>
        <v>25306.929687499996</v>
      </c>
      <c r="G11" s="347">
        <f>B11*7</f>
        <v>35429.70156249999</v>
      </c>
      <c r="H11" s="347"/>
      <c r="I11" s="347"/>
      <c r="J11" s="347"/>
      <c r="K11" s="347"/>
      <c r="L11" s="347"/>
      <c r="M11" s="348"/>
    </row>
    <row r="12" spans="1:13" ht="12.75">
      <c r="A12" s="345" t="s">
        <v>178</v>
      </c>
      <c r="B12" s="346">
        <f t="shared" si="0"/>
        <v>5187.920585937499</v>
      </c>
      <c r="C12" s="347"/>
      <c r="D12" s="347"/>
      <c r="E12" s="347"/>
      <c r="F12" s="347"/>
      <c r="G12" s="347">
        <f>B12*5</f>
        <v>25939.602929687495</v>
      </c>
      <c r="H12" s="347">
        <f>B12*7</f>
        <v>36315.44410156249</v>
      </c>
      <c r="I12" s="347"/>
      <c r="J12" s="347"/>
      <c r="K12" s="347"/>
      <c r="L12" s="347"/>
      <c r="M12" s="348"/>
    </row>
    <row r="13" spans="1:13" ht="12.75">
      <c r="A13" s="345" t="s">
        <v>179</v>
      </c>
      <c r="B13" s="346"/>
      <c r="C13" s="347"/>
      <c r="D13" s="347"/>
      <c r="E13" s="347"/>
      <c r="F13" s="347"/>
      <c r="G13" s="347"/>
      <c r="H13" s="347">
        <f>B13*1</f>
        <v>0</v>
      </c>
      <c r="I13" s="347">
        <f>B13*11</f>
        <v>0</v>
      </c>
      <c r="J13" s="347"/>
      <c r="K13" s="347"/>
      <c r="L13" s="347"/>
      <c r="M13" s="348"/>
    </row>
    <row r="14" spans="1:13" ht="12.75">
      <c r="A14" s="345" t="s">
        <v>180</v>
      </c>
      <c r="B14" s="346"/>
      <c r="C14" s="347"/>
      <c r="D14" s="347"/>
      <c r="E14" s="347"/>
      <c r="F14" s="347"/>
      <c r="G14" s="347"/>
      <c r="H14" s="347"/>
      <c r="I14" s="347">
        <f>B14*1</f>
        <v>0</v>
      </c>
      <c r="J14" s="347">
        <f>B14*11</f>
        <v>0</v>
      </c>
      <c r="K14" s="347"/>
      <c r="L14" s="347"/>
      <c r="M14" s="348"/>
    </row>
    <row r="15" spans="1:13" ht="12.75">
      <c r="A15" s="345" t="s">
        <v>181</v>
      </c>
      <c r="B15" s="346"/>
      <c r="C15" s="347"/>
      <c r="D15" s="347"/>
      <c r="E15" s="347"/>
      <c r="F15" s="347"/>
      <c r="G15" s="347"/>
      <c r="H15" s="347"/>
      <c r="I15" s="347"/>
      <c r="J15" s="347">
        <f>B15*1</f>
        <v>0</v>
      </c>
      <c r="K15" s="347">
        <f>B15*11</f>
        <v>0</v>
      </c>
      <c r="L15" s="347"/>
      <c r="M15" s="348"/>
    </row>
    <row r="16" spans="1:13" ht="12.75">
      <c r="A16" s="345" t="s">
        <v>182</v>
      </c>
      <c r="B16" s="346"/>
      <c r="C16" s="347"/>
      <c r="D16" s="347"/>
      <c r="E16" s="347"/>
      <c r="F16" s="347"/>
      <c r="G16" s="347"/>
      <c r="H16" s="347"/>
      <c r="I16" s="347"/>
      <c r="J16" s="347"/>
      <c r="K16" s="347">
        <f>B16*1</f>
        <v>0</v>
      </c>
      <c r="L16" s="347">
        <f>B16*11</f>
        <v>0</v>
      </c>
      <c r="M16" s="348"/>
    </row>
    <row r="17" spans="1:13" ht="15.75" thickBot="1">
      <c r="A17" s="345" t="s">
        <v>183</v>
      </c>
      <c r="B17" s="346"/>
      <c r="C17" s="349"/>
      <c r="D17" s="349"/>
      <c r="E17" s="349"/>
      <c r="F17" s="349"/>
      <c r="G17" s="349"/>
      <c r="H17" s="349"/>
      <c r="I17" s="349"/>
      <c r="J17" s="349"/>
      <c r="K17" s="349"/>
      <c r="L17" s="349">
        <f>B17*1</f>
        <v>0</v>
      </c>
      <c r="M17" s="350">
        <f>B17*11</f>
        <v>0</v>
      </c>
    </row>
    <row r="18" spans="1:13" ht="15.75" thickBot="1">
      <c r="A18" s="351" t="s">
        <v>184</v>
      </c>
      <c r="B18" s="352"/>
      <c r="C18" s="353">
        <f aca="true" t="shared" si="1" ref="C18:M18">SUM(C7:C17)</f>
        <v>23500</v>
      </c>
      <c r="D18" s="353">
        <f t="shared" si="1"/>
        <v>56987.5</v>
      </c>
      <c r="E18" s="353">
        <f t="shared" si="1"/>
        <v>58412.1875</v>
      </c>
      <c r="F18" s="353">
        <f t="shared" si="1"/>
        <v>59872.4921875</v>
      </c>
      <c r="G18" s="353">
        <f t="shared" si="1"/>
        <v>61369.30449218748</v>
      </c>
      <c r="H18" s="353">
        <f t="shared" si="1"/>
        <v>36315.44410156249</v>
      </c>
      <c r="I18" s="353">
        <f t="shared" si="1"/>
        <v>0</v>
      </c>
      <c r="J18" s="353">
        <f t="shared" si="1"/>
        <v>0</v>
      </c>
      <c r="K18" s="353">
        <f t="shared" si="1"/>
        <v>0</v>
      </c>
      <c r="L18" s="353">
        <f t="shared" si="1"/>
        <v>0</v>
      </c>
      <c r="M18" s="354">
        <f t="shared" si="1"/>
        <v>0</v>
      </c>
    </row>
    <row r="19" ht="12.75">
      <c r="A19" s="355" t="s">
        <v>185</v>
      </c>
    </row>
    <row r="20" spans="1:13" ht="15.75" thickBot="1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13" ht="15.75" thickBot="1">
      <c r="A21" s="357"/>
      <c r="B21" s="358"/>
      <c r="C21" s="341">
        <v>2019</v>
      </c>
      <c r="D21" s="341">
        <v>2020</v>
      </c>
      <c r="E21" s="342">
        <v>2021</v>
      </c>
      <c r="F21" s="342">
        <v>2022</v>
      </c>
      <c r="G21" s="341">
        <v>2023</v>
      </c>
      <c r="H21" s="341">
        <v>2024</v>
      </c>
      <c r="I21" s="342">
        <v>2025</v>
      </c>
      <c r="J21" s="342">
        <v>2026</v>
      </c>
      <c r="K21" s="341">
        <v>2027</v>
      </c>
      <c r="L21" s="343">
        <v>2028</v>
      </c>
      <c r="M21" s="344">
        <v>2029</v>
      </c>
    </row>
    <row r="22" spans="1:13" ht="24" customHeight="1" thickBot="1">
      <c r="A22" s="359" t="s">
        <v>186</v>
      </c>
      <c r="B22" s="360"/>
      <c r="C22" s="361">
        <f>+C18</f>
        <v>23500</v>
      </c>
      <c r="D22" s="361">
        <f aca="true" t="shared" si="2" ref="D22:M22">+D18</f>
        <v>56987.5</v>
      </c>
      <c r="E22" s="361">
        <f t="shared" si="2"/>
        <v>58412.1875</v>
      </c>
      <c r="F22" s="361">
        <f t="shared" si="2"/>
        <v>59872.4921875</v>
      </c>
      <c r="G22" s="361">
        <f t="shared" si="2"/>
        <v>61369.30449218748</v>
      </c>
      <c r="H22" s="361">
        <f t="shared" si="2"/>
        <v>36315.44410156249</v>
      </c>
      <c r="I22" s="361">
        <f t="shared" si="2"/>
        <v>0</v>
      </c>
      <c r="J22" s="361">
        <f t="shared" si="2"/>
        <v>0</v>
      </c>
      <c r="K22" s="361">
        <f t="shared" si="2"/>
        <v>0</v>
      </c>
      <c r="L22" s="361">
        <f t="shared" si="2"/>
        <v>0</v>
      </c>
      <c r="M22" s="361">
        <f t="shared" si="2"/>
        <v>0</v>
      </c>
    </row>
    <row r="23" spans="1:13" ht="18.75" thickBot="1" thickTop="1">
      <c r="A23" s="362" t="s">
        <v>187</v>
      </c>
      <c r="B23" s="363"/>
      <c r="C23" s="364"/>
      <c r="D23" s="364">
        <f>SUM(C22:D22)</f>
        <v>80487.5</v>
      </c>
      <c r="E23" s="365"/>
      <c r="F23" s="365">
        <f>SUM(E22:F22)</f>
        <v>118284.6796875</v>
      </c>
      <c r="G23" s="364"/>
      <c r="H23" s="364">
        <f>SUM(G22:H22)</f>
        <v>97684.74859374997</v>
      </c>
      <c r="I23" s="365"/>
      <c r="J23" s="365">
        <f>SUM(I22:J22)</f>
        <v>0</v>
      </c>
      <c r="K23" s="364"/>
      <c r="L23" s="364">
        <f>SUM(K22:L22)</f>
        <v>0</v>
      </c>
      <c r="M23" s="366"/>
    </row>
    <row r="24" spans="1:13" ht="15.75" thickBot="1">
      <c r="A24" s="367"/>
      <c r="B24" s="367"/>
      <c r="C24" s="367"/>
      <c r="D24" s="367"/>
      <c r="E24" s="367"/>
      <c r="F24" s="367"/>
      <c r="G24" s="356"/>
      <c r="H24" s="356"/>
      <c r="I24" s="356"/>
      <c r="J24" s="356"/>
      <c r="K24" s="356"/>
      <c r="L24" s="356"/>
      <c r="M24" s="356"/>
    </row>
    <row r="25" spans="1:13" ht="20.25" customHeight="1" thickBot="1">
      <c r="A25" s="356" t="s">
        <v>188</v>
      </c>
      <c r="B25" s="356"/>
      <c r="C25" s="356"/>
      <c r="D25" s="356"/>
      <c r="E25" s="356"/>
      <c r="F25" s="356"/>
      <c r="G25" s="356"/>
      <c r="H25" s="356"/>
      <c r="I25" s="356"/>
      <c r="J25" s="368" t="s">
        <v>189</v>
      </c>
      <c r="K25" s="369"/>
      <c r="L25" s="370"/>
      <c r="M25" s="371">
        <f>SUM(C23:M23)</f>
        <v>296456.92828124994</v>
      </c>
    </row>
  </sheetData>
  <printOptions/>
  <pageMargins left="0.7" right="0.7" top="0.25" bottom="0.2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94" t="s">
        <v>126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06" t="s">
        <v>76</v>
      </c>
      <c r="E11" s="406"/>
      <c r="F11" s="40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08" t="s">
        <v>75</v>
      </c>
      <c r="E12" s="408"/>
      <c r="F12" s="409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08" t="s">
        <v>74</v>
      </c>
      <c r="E13" s="408"/>
      <c r="F13" s="409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10" t="s">
        <v>73</v>
      </c>
      <c r="E14" s="408"/>
      <c r="F14" s="409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08" t="s">
        <v>72</v>
      </c>
      <c r="E15" s="408"/>
      <c r="F15" s="409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08" t="s">
        <v>103</v>
      </c>
      <c r="E16" s="408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08" t="s">
        <v>69</v>
      </c>
      <c r="E17" s="408"/>
      <c r="F17" s="409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06" t="s">
        <v>70</v>
      </c>
      <c r="E18" s="406"/>
      <c r="F18" s="40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06" t="s">
        <v>139</v>
      </c>
      <c r="E19" s="406"/>
      <c r="F19" s="40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98" t="s">
        <v>34</v>
      </c>
      <c r="H20" s="398"/>
      <c r="I20" s="39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4" t="s">
        <v>125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24" t="s">
        <v>144</v>
      </c>
      <c r="E39" s="424"/>
      <c r="F39" s="42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14" t="s">
        <v>77</v>
      </c>
      <c r="E40" s="414"/>
      <c r="F40" s="415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14" t="s">
        <v>78</v>
      </c>
      <c r="E41" s="414"/>
      <c r="F41" s="415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18" t="s">
        <v>134</v>
      </c>
      <c r="E43" s="419"/>
      <c r="F43" s="419"/>
      <c r="G43" s="419"/>
      <c r="H43" s="419"/>
      <c r="I43" s="42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21" t="s">
        <v>99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05" t="s">
        <v>20</v>
      </c>
      <c r="F57" s="405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16"/>
      <c r="F58" s="417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22" t="s">
        <v>84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95"/>
      <c r="D69" s="395"/>
      <c r="E69" s="395"/>
      <c r="F69" s="395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14" t="s">
        <v>85</v>
      </c>
      <c r="F71" s="414"/>
      <c r="G71" s="414"/>
      <c r="H71" s="414"/>
      <c r="I71" s="414"/>
      <c r="J71" s="414"/>
      <c r="K71" s="414"/>
      <c r="L71" s="414"/>
      <c r="M71" s="414"/>
      <c r="N71" s="180"/>
      <c r="O71" s="211"/>
    </row>
    <row r="72" spans="2:15" ht="13.5" customHeight="1">
      <c r="B72" s="210"/>
      <c r="C72" s="268" t="s">
        <v>25</v>
      </c>
      <c r="D72" s="269"/>
      <c r="E72" s="399" t="s">
        <v>86</v>
      </c>
      <c r="F72" s="399"/>
      <c r="G72" s="399"/>
      <c r="H72" s="399"/>
      <c r="I72" s="399"/>
      <c r="J72" s="399"/>
      <c r="K72" s="399"/>
      <c r="L72" s="399"/>
      <c r="M72" s="399"/>
      <c r="N72" s="181"/>
      <c r="O72" s="211"/>
    </row>
    <row r="73" spans="2:15" ht="14.25">
      <c r="B73" s="210"/>
      <c r="C73" s="268" t="s">
        <v>53</v>
      </c>
      <c r="D73" s="269"/>
      <c r="E73" s="399" t="s">
        <v>87</v>
      </c>
      <c r="F73" s="379"/>
      <c r="G73" s="379"/>
      <c r="H73" s="379"/>
      <c r="I73" s="379"/>
      <c r="J73" s="379"/>
      <c r="K73" s="379"/>
      <c r="L73" s="379"/>
      <c r="M73" s="379"/>
      <c r="N73" s="179"/>
      <c r="O73" s="211"/>
    </row>
    <row r="74" spans="2:15" ht="14.25">
      <c r="B74" s="210"/>
      <c r="C74" s="412" t="s">
        <v>55</v>
      </c>
      <c r="D74" s="412"/>
      <c r="E74" s="399" t="s">
        <v>88</v>
      </c>
      <c r="F74" s="379"/>
      <c r="G74" s="379"/>
      <c r="H74" s="379"/>
      <c r="I74" s="379"/>
      <c r="J74" s="379"/>
      <c r="K74" s="379"/>
      <c r="L74" s="379"/>
      <c r="M74" s="379"/>
      <c r="N74" s="179"/>
      <c r="O74" s="211"/>
    </row>
    <row r="75" spans="2:15" ht="14.25" customHeight="1">
      <c r="B75" s="210"/>
      <c r="C75" s="411" t="s">
        <v>56</v>
      </c>
      <c r="D75" s="411"/>
      <c r="E75" s="399" t="s">
        <v>89</v>
      </c>
      <c r="F75" s="399"/>
      <c r="G75" s="399"/>
      <c r="H75" s="399"/>
      <c r="I75" s="399"/>
      <c r="J75" s="399"/>
      <c r="K75" s="399"/>
      <c r="L75" s="399"/>
      <c r="M75" s="399"/>
      <c r="N75" s="181"/>
      <c r="O75" s="211"/>
    </row>
    <row r="76" spans="2:15" ht="14.25">
      <c r="B76" s="210"/>
      <c r="C76" s="412" t="s">
        <v>57</v>
      </c>
      <c r="D76" s="412"/>
      <c r="E76" s="399"/>
      <c r="F76" s="379"/>
      <c r="G76" s="379"/>
      <c r="H76" s="379"/>
      <c r="I76" s="379"/>
      <c r="J76" s="379"/>
      <c r="K76" s="379"/>
      <c r="L76" s="379"/>
      <c r="M76" s="379"/>
      <c r="N76" s="179"/>
      <c r="O76" s="211"/>
    </row>
    <row r="77" spans="2:15" ht="15" customHeight="1">
      <c r="B77" s="210"/>
      <c r="C77" s="413" t="s">
        <v>26</v>
      </c>
      <c r="D77" s="413"/>
      <c r="E77" s="399" t="s">
        <v>90</v>
      </c>
      <c r="F77" s="379"/>
      <c r="G77" s="379"/>
      <c r="H77" s="379"/>
      <c r="I77" s="379"/>
      <c r="J77" s="379"/>
      <c r="K77" s="379"/>
      <c r="L77" s="379"/>
      <c r="M77" s="37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85" t="s">
        <v>40</v>
      </c>
      <c r="D81" s="385"/>
      <c r="E81" s="386" t="s">
        <v>22</v>
      </c>
      <c r="F81" s="38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96" t="s">
        <v>55</v>
      </c>
      <c r="D85" s="39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00" t="s">
        <v>56</v>
      </c>
      <c r="D86" s="40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96" t="s">
        <v>57</v>
      </c>
      <c r="D87" s="39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02" t="s">
        <v>26</v>
      </c>
      <c r="D88" s="40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85" t="s">
        <v>40</v>
      </c>
      <c r="D92" s="385"/>
      <c r="E92" s="386" t="s">
        <v>22</v>
      </c>
      <c r="F92" s="38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96" t="s">
        <v>55</v>
      </c>
      <c r="D96" s="39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00" t="s">
        <v>56</v>
      </c>
      <c r="D97" s="40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96" t="s">
        <v>57</v>
      </c>
      <c r="D98" s="39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02" t="s">
        <v>26</v>
      </c>
      <c r="D99" s="40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85" t="s">
        <v>40</v>
      </c>
      <c r="D103" s="385"/>
      <c r="E103" s="386" t="s">
        <v>22</v>
      </c>
      <c r="F103" s="38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96" t="s">
        <v>55</v>
      </c>
      <c r="D107" s="39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00" t="s">
        <v>56</v>
      </c>
      <c r="D108" s="40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96" t="s">
        <v>57</v>
      </c>
      <c r="D109" s="39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02" t="s">
        <v>26</v>
      </c>
      <c r="D110" s="40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85" t="s">
        <v>40</v>
      </c>
      <c r="D114" s="385"/>
      <c r="E114" s="386" t="s">
        <v>22</v>
      </c>
      <c r="F114" s="38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87" t="s">
        <v>55</v>
      </c>
      <c r="D118" s="38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89" t="s">
        <v>56</v>
      </c>
      <c r="D119" s="39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87" t="s">
        <v>57</v>
      </c>
      <c r="D120" s="38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91" t="s">
        <v>26</v>
      </c>
      <c r="D121" s="39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85" t="s">
        <v>40</v>
      </c>
      <c r="D125" s="385"/>
      <c r="E125" s="386" t="s">
        <v>22</v>
      </c>
      <c r="F125" s="38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87" t="s">
        <v>55</v>
      </c>
      <c r="D129" s="38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89" t="s">
        <v>56</v>
      </c>
      <c r="D130" s="39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87" t="s">
        <v>57</v>
      </c>
      <c r="D131" s="38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91" t="s">
        <v>26</v>
      </c>
      <c r="D132" s="39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85" t="s">
        <v>40</v>
      </c>
      <c r="D136" s="385"/>
      <c r="E136" s="386" t="s">
        <v>22</v>
      </c>
      <c r="F136" s="38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87" t="s">
        <v>55</v>
      </c>
      <c r="D140" s="38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89" t="s">
        <v>56</v>
      </c>
      <c r="D141" s="39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87" t="s">
        <v>57</v>
      </c>
      <c r="D142" s="38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91" t="s">
        <v>26</v>
      </c>
      <c r="D143" s="39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79" t="s">
        <v>100</v>
      </c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179"/>
      <c r="O148" s="224"/>
      <c r="P148" s="225"/>
      <c r="Q148" s="225"/>
    </row>
    <row r="149" spans="2:17" ht="15" customHeight="1">
      <c r="B149" s="210"/>
      <c r="C149" s="379" t="s">
        <v>132</v>
      </c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93" t="s">
        <v>18</v>
      </c>
      <c r="D155" s="393" t="s">
        <v>39</v>
      </c>
      <c r="E155" s="383" t="s">
        <v>23</v>
      </c>
      <c r="F155" s="383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86"/>
      <c r="D156" s="386"/>
      <c r="E156" s="384"/>
      <c r="F156" s="38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73" t="s">
        <v>149</v>
      </c>
      <c r="G171" s="374"/>
      <c r="H171" s="374"/>
      <c r="I171" s="374"/>
      <c r="J171" s="374"/>
      <c r="K171" s="374"/>
      <c r="L171" s="374"/>
      <c r="M171" s="374"/>
      <c r="N171" s="37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79" t="s">
        <v>154</v>
      </c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179"/>
      <c r="O173" s="224"/>
    </row>
    <row r="174" spans="2:15" ht="34.5" customHeight="1" thickBot="1">
      <c r="B174" s="210"/>
      <c r="C174" s="376" t="s">
        <v>141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4"/>
    </row>
    <row r="175" spans="2:15" ht="34.5" customHeight="1" thickBot="1">
      <c r="B175" s="210"/>
      <c r="C175" s="380" t="s">
        <v>123</v>
      </c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2"/>
      <c r="O175" s="224"/>
    </row>
    <row r="176" spans="2:15" ht="34.5" customHeight="1" thickBot="1">
      <c r="B176" s="210"/>
      <c r="C176" s="380" t="s">
        <v>123</v>
      </c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2"/>
      <c r="O176" s="224"/>
    </row>
    <row r="177" spans="2:15" ht="34.5" customHeight="1" thickBot="1">
      <c r="B177" s="210"/>
      <c r="C177" s="380" t="s">
        <v>123</v>
      </c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2"/>
      <c r="O177" s="224"/>
    </row>
    <row r="178" spans="2:15" ht="34.5" customHeight="1" thickBot="1">
      <c r="B178" s="210"/>
      <c r="C178" s="380" t="s">
        <v>123</v>
      </c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2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79" t="s">
        <v>140</v>
      </c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73" t="s">
        <v>49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9" t="s">
        <v>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1"/>
    </row>
    <row r="4" spans="1:20" ht="3" customHeight="1" thickBot="1" thickTop="1">
      <c r="A4" s="480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1"/>
    </row>
    <row r="5" spans="1:19" ht="13.5">
      <c r="A5" s="490" t="s">
        <v>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9"/>
    </row>
    <row r="6" spans="1:20" ht="13.5">
      <c r="A6" s="486" t="s">
        <v>0</v>
      </c>
      <c r="B6" s="487"/>
      <c r="C6" s="485" t="str">
        <f>IF('2b.  Complex Form Data Entry'!G11="","   ",'2b.  Complex Form Data Entry'!G11)</f>
        <v xml:space="preserve">   </v>
      </c>
      <c r="D6" s="485"/>
      <c r="E6" s="485"/>
      <c r="F6" s="485"/>
      <c r="G6" s="485"/>
      <c r="H6" s="485"/>
      <c r="I6" s="485"/>
      <c r="J6" s="485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91" t="s">
        <v>152</v>
      </c>
      <c r="B7" s="482"/>
      <c r="C7" s="472" t="str">
        <f>IF('2b.  Complex Form Data Entry'!G12="","   ",'2b.  Complex Form Data Entry'!G12)</f>
        <v xml:space="preserve">   </v>
      </c>
      <c r="D7" s="472"/>
      <c r="E7" s="472"/>
      <c r="F7" s="472"/>
      <c r="G7" s="472"/>
      <c r="H7" s="472"/>
      <c r="I7" s="472"/>
      <c r="J7" s="47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83" t="s">
        <v>2</v>
      </c>
      <c r="B8" s="484"/>
      <c r="C8" s="292" t="str">
        <f>IF('2b.  Complex Form Data Entry'!G15="","   ",'2b.  Complex Form Data Entry'!G15)</f>
        <v xml:space="preserve">   </v>
      </c>
      <c r="E8" s="292"/>
      <c r="F8" s="484" t="s">
        <v>8</v>
      </c>
      <c r="G8" s="484"/>
      <c r="H8" s="329" t="str">
        <f>IF('2b.  Complex Form Data Entry'!G15=""," ",'2b.  Complex Form Data Entry'!G16)</f>
        <v xml:space="preserve"> </v>
      </c>
      <c r="I8" s="292"/>
      <c r="J8" s="292"/>
      <c r="L8" s="482" t="s">
        <v>10</v>
      </c>
      <c r="M8" s="482"/>
      <c r="N8" s="482"/>
      <c r="O8" s="482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83" t="s">
        <v>3</v>
      </c>
      <c r="B9" s="484"/>
      <c r="C9" s="295"/>
      <c r="D9" s="292"/>
      <c r="E9" s="292"/>
      <c r="F9" s="484" t="s">
        <v>13</v>
      </c>
      <c r="G9" s="484"/>
      <c r="H9" s="292"/>
      <c r="I9" s="292"/>
      <c r="J9" s="292"/>
      <c r="L9" s="482" t="s">
        <v>9</v>
      </c>
      <c r="M9" s="482"/>
      <c r="N9" s="482"/>
      <c r="O9" s="482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5" t="str">
        <f>IF('2b.  Complex Form Data Entry'!G10=""," ",'2b.  Complex Form Data Entry'!G10)</f>
        <v xml:space="preserve"> 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.5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9" t="s">
        <v>14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75" t="s">
        <v>32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79" t="s">
        <v>145</v>
      </c>
      <c r="B17" s="479"/>
      <c r="C17" s="479"/>
      <c r="D17" s="479"/>
      <c r="E17" s="498" t="str">
        <f>IF('2b.  Complex Form Data Entry'!G39="N","NA",'2b.  Complex Form Data Entry'!G40)</f>
        <v>NA</v>
      </c>
      <c r="F17" s="499"/>
      <c r="G17" s="500"/>
      <c r="H17" s="454" t="s">
        <v>153</v>
      </c>
      <c r="I17" s="455"/>
      <c r="J17" s="455"/>
      <c r="K17" s="455"/>
      <c r="L17" s="455"/>
      <c r="M17" s="455"/>
      <c r="N17" s="310"/>
      <c r="O17" s="498" t="str">
        <f>IF('2b.  Complex Form Data Entry'!G39="N","NA",'2b.  Complex Form Data Entry'!G41)</f>
        <v>NA</v>
      </c>
      <c r="P17" s="499"/>
      <c r="Q17" s="499"/>
      <c r="R17" s="499"/>
      <c r="S17" s="50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75" t="s">
        <v>33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1" t="str">
        <f>IF('2b.  Complex Form Data Entry'!E80="","   ",'2b.  Complex Form Data Entry'!E80)</f>
        <v xml:space="preserve">   </v>
      </c>
      <c r="B35" s="442"/>
      <c r="C35" s="443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33" t="s">
        <v>55</v>
      </c>
      <c r="C39" s="43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35" t="s">
        <v>56</v>
      </c>
      <c r="C40" s="43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33" t="s">
        <v>57</v>
      </c>
      <c r="C41" s="43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47" t="s">
        <v>26</v>
      </c>
      <c r="C42" s="448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44" t="str">
        <f>IF('2b.  Complex Form Data Entry'!E91="","   ",'2b.  Complex Form Data Entry'!E91)</f>
        <v xml:space="preserve">   </v>
      </c>
      <c r="B45" s="445"/>
      <c r="C45" s="446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33" t="s">
        <v>55</v>
      </c>
      <c r="C49" s="43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35" t="s">
        <v>56</v>
      </c>
      <c r="C50" s="43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33" t="s">
        <v>57</v>
      </c>
      <c r="C51" s="43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47" t="s">
        <v>26</v>
      </c>
      <c r="C52" s="448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44" t="str">
        <f>IF('2b.  Complex Form Data Entry'!E102="","   ",'2b.  Complex Form Data Entry'!E102)</f>
        <v xml:space="preserve">   </v>
      </c>
      <c r="B55" s="445"/>
      <c r="C55" s="446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33" t="s">
        <v>55</v>
      </c>
      <c r="C59" s="43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35" t="s">
        <v>56</v>
      </c>
      <c r="C60" s="43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33" t="s">
        <v>57</v>
      </c>
      <c r="C61" s="43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47" t="s">
        <v>26</v>
      </c>
      <c r="C62" s="448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44" t="str">
        <f>IF('2b.  Complex Form Data Entry'!E113="","   ",'2b.  Complex Form Data Entry'!E113)</f>
        <v xml:space="preserve">   </v>
      </c>
      <c r="B65" s="445"/>
      <c r="C65" s="446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33" t="s">
        <v>55</v>
      </c>
      <c r="C69" s="43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35" t="s">
        <v>56</v>
      </c>
      <c r="C70" s="43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33" t="s">
        <v>57</v>
      </c>
      <c r="C71" s="43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47" t="s">
        <v>26</v>
      </c>
      <c r="C72" s="448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44" t="str">
        <f>IF('2b.  Complex Form Data Entry'!E124="","   ",'2b.  Complex Form Data Entry'!E124)</f>
        <v xml:space="preserve">   </v>
      </c>
      <c r="B75" s="445"/>
      <c r="C75" s="446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33" t="s">
        <v>55</v>
      </c>
      <c r="C79" s="43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35" t="s">
        <v>56</v>
      </c>
      <c r="C80" s="43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33" t="s">
        <v>57</v>
      </c>
      <c r="C81" s="43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47" t="s">
        <v>26</v>
      </c>
      <c r="C82" s="448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44" t="str">
        <f>IF('2b.  Complex Form Data Entry'!E135="","   ",'2b.  Complex Form Data Entry'!E135)</f>
        <v xml:space="preserve">   </v>
      </c>
      <c r="B85" s="445"/>
      <c r="C85" s="446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33" t="s">
        <v>55</v>
      </c>
      <c r="C89" s="43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35" t="s">
        <v>56</v>
      </c>
      <c r="C90" s="43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33" t="s">
        <v>57</v>
      </c>
      <c r="C91" s="43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47" t="s">
        <v>26</v>
      </c>
      <c r="C92" s="448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73" t="s">
        <v>133</v>
      </c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9" t="s">
        <v>31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1"/>
    </row>
    <row r="100" spans="1:20" ht="3" customHeight="1" thickBot="1" thickTop="1">
      <c r="A100" s="480"/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1"/>
    </row>
    <row r="101" spans="1:19" ht="13.5">
      <c r="A101" s="490" t="s">
        <v>7</v>
      </c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9"/>
    </row>
    <row r="102" spans="1:20" ht="13.5">
      <c r="A102" s="486" t="s">
        <v>0</v>
      </c>
      <c r="B102" s="487"/>
      <c r="C102" s="485" t="str">
        <f>IF('2b.  Complex Form Data Entry'!G11="","   ",'2b.  Complex Form Data Entry'!G11)</f>
        <v xml:space="preserve">   </v>
      </c>
      <c r="D102" s="485"/>
      <c r="E102" s="485"/>
      <c r="F102" s="485"/>
      <c r="G102" s="485"/>
      <c r="H102" s="485"/>
      <c r="I102" s="485"/>
      <c r="J102" s="485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91" t="s">
        <v>152</v>
      </c>
      <c r="B103" s="482"/>
      <c r="C103" s="472" t="str">
        <f>IF('2b.  Complex Form Data Entry'!G12="","   ",'2b.  Complex Form Data Entry'!G12)</f>
        <v xml:space="preserve">   </v>
      </c>
      <c r="D103" s="472"/>
      <c r="E103" s="472"/>
      <c r="F103" s="472"/>
      <c r="G103" s="472"/>
      <c r="H103" s="472"/>
      <c r="I103" s="472"/>
      <c r="J103" s="47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83" t="s">
        <v>2</v>
      </c>
      <c r="B104" s="484"/>
      <c r="C104" s="298" t="str">
        <f>IF('2b.  Complex Form Data Entry'!G15="","   ",'2b.  Complex Form Data Entry'!G15)</f>
        <v xml:space="preserve">   </v>
      </c>
      <c r="E104" s="298"/>
      <c r="F104" s="484" t="s">
        <v>8</v>
      </c>
      <c r="G104" s="484"/>
      <c r="H104" s="329" t="str">
        <f>IF('2b.  Complex Form Data Entry'!G15=""," ",'2b.  Complex Form Data Entry'!G16)</f>
        <v xml:space="preserve"> </v>
      </c>
      <c r="I104" s="298"/>
      <c r="J104" s="298"/>
      <c r="L104" s="482" t="s">
        <v>10</v>
      </c>
      <c r="M104" s="482"/>
      <c r="N104" s="482"/>
      <c r="O104" s="482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83" t="s">
        <v>3</v>
      </c>
      <c r="B105" s="484"/>
      <c r="C105" s="300"/>
      <c r="D105" s="298"/>
      <c r="E105" s="298"/>
      <c r="F105" s="484" t="s">
        <v>13</v>
      </c>
      <c r="G105" s="484"/>
      <c r="H105" s="298"/>
      <c r="I105" s="298"/>
      <c r="J105" s="298"/>
      <c r="L105" s="482" t="s">
        <v>9</v>
      </c>
      <c r="M105" s="482"/>
      <c r="N105" s="482"/>
      <c r="O105" s="482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5" t="str">
        <f>IF('2b.  Complex Form Data Entry'!G10=""," ",'2b.  Complex Form Data Entry'!G10)</f>
        <v xml:space="preserve"> </v>
      </c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6"/>
      <c r="T106" s="11"/>
    </row>
    <row r="107" spans="1:20" ht="13.5" thickBot="1">
      <c r="A107" s="332"/>
      <c r="B107" s="333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8"/>
      <c r="T107" s="11"/>
    </row>
    <row r="108" spans="1:20" ht="18.75" customHeight="1" thickBot="1" thickTop="1">
      <c r="A108" s="474" t="s">
        <v>15</v>
      </c>
      <c r="B108" s="474"/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92" t="s">
        <v>18</v>
      </c>
      <c r="B112" s="493"/>
      <c r="C112" s="494"/>
      <c r="D112" s="458" t="s">
        <v>19</v>
      </c>
      <c r="E112" s="458" t="s">
        <v>5</v>
      </c>
      <c r="F112" s="449" t="s">
        <v>104</v>
      </c>
      <c r="G112" s="458" t="s">
        <v>11</v>
      </c>
      <c r="H112" s="469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1" t="str">
        <f>CONCATENATE(L34," Appropriation Change")</f>
        <v>2019 / 2020 Appropriation Change</v>
      </c>
      <c r="O112" s="303"/>
      <c r="P112" s="303"/>
      <c r="Q112" s="303"/>
      <c r="R112" s="462" t="s">
        <v>138</v>
      </c>
      <c r="S112" s="463"/>
      <c r="T112" s="42"/>
    </row>
    <row r="113" spans="1:20" ht="37.5" customHeight="1" thickBot="1">
      <c r="A113" s="495"/>
      <c r="B113" s="496"/>
      <c r="C113" s="497"/>
      <c r="D113" s="459"/>
      <c r="E113" s="459"/>
      <c r="F113" s="450"/>
      <c r="G113" s="459"/>
      <c r="H113" s="470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64"/>
      <c r="S113" s="46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02">
        <f>'2b.  Complex Form Data Entry'!J157</f>
        <v>0</v>
      </c>
      <c r="S114" s="503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02">
        <f>'2b.  Complex Form Data Entry'!J158</f>
        <v>0</v>
      </c>
      <c r="S115" s="503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02">
        <f>'2b.  Complex Form Data Entry'!J159</f>
        <v>0</v>
      </c>
      <c r="S116" s="503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02">
        <f>'2b.  Complex Form Data Entry'!J160</f>
        <v>0</v>
      </c>
      <c r="S117" s="503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02">
        <f>'2b.  Complex Form Data Entry'!J161</f>
        <v>0</v>
      </c>
      <c r="S118" s="503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02">
        <f>'2b.  Complex Form Data Entry'!J162</f>
        <v>0</v>
      </c>
      <c r="S119" s="503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04">
        <f>SUM(R114:S119)</f>
        <v>0</v>
      </c>
      <c r="S120" s="505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71" t="str">
        <f>IF('2b.  Complex Form Data Entry'!G39="Y","See note 5 below.",'2b.  Complex Form Data Entry'!D43)</f>
        <v>An NPV analysis was not performed because …</v>
      </c>
      <c r="C123" s="471"/>
      <c r="D123" s="471"/>
      <c r="E123" s="471"/>
      <c r="F123" s="471"/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1"/>
      <c r="R123" s="471"/>
      <c r="S123" s="471"/>
      <c r="T123" s="5"/>
    </row>
    <row r="124" spans="1:20" ht="13.5">
      <c r="A124" s="68" t="s">
        <v>112</v>
      </c>
      <c r="B124" s="466" t="s">
        <v>150</v>
      </c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5"/>
    </row>
    <row r="125" spans="1:20" ht="14.25" customHeight="1">
      <c r="A125" s="69" t="s">
        <v>52</v>
      </c>
      <c r="B125" s="501" t="s">
        <v>116</v>
      </c>
      <c r="C125" s="501"/>
      <c r="D125" s="501"/>
      <c r="E125" s="501"/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  <c r="R125" s="501"/>
      <c r="S125" s="501"/>
      <c r="T125" s="5"/>
    </row>
    <row r="126" spans="1:20" ht="16.5" customHeight="1">
      <c r="A126" s="69" t="s">
        <v>113</v>
      </c>
      <c r="B126" s="46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5"/>
    </row>
    <row r="127" spans="1:20" ht="14.25" customHeight="1">
      <c r="A127" s="67" t="s">
        <v>114</v>
      </c>
      <c r="B127" s="45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  <c r="P127" s="457"/>
      <c r="Q127" s="457"/>
      <c r="R127" s="457"/>
      <c r="S127" s="457"/>
      <c r="T127" s="5"/>
    </row>
    <row r="128" spans="1:20" ht="16.5" customHeight="1">
      <c r="A128" s="67" t="s">
        <v>118</v>
      </c>
      <c r="B128" s="456" t="s">
        <v>111</v>
      </c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5"/>
    </row>
    <row r="129" spans="1:19" ht="14.25" customHeight="1">
      <c r="A129" s="67"/>
      <c r="B129" s="453" t="str">
        <f>'2b.  Complex Form Data Entry'!C174</f>
        <v>-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</row>
    <row r="130" spans="1:19" ht="13.5">
      <c r="A130" s="67"/>
      <c r="B130" s="453" t="str">
        <f>'2b.  Complex Form Data Entry'!C175</f>
        <v xml:space="preserve">- </v>
      </c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</row>
    <row r="131" spans="1:19" ht="12.75" customHeight="1">
      <c r="A131" s="67"/>
      <c r="B131" s="453" t="str">
        <f>'2b.  Complex Form Data Entry'!C176</f>
        <v xml:space="preserve">- 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</row>
    <row r="132" spans="1:19" ht="15" customHeight="1">
      <c r="A132" s="67"/>
      <c r="B132" s="453" t="str">
        <f>'2b.  Complex Form Data Entry'!C177</f>
        <v xml:space="preserve">- 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</row>
    <row r="133" spans="1:20" ht="13.5">
      <c r="A133" s="67"/>
      <c r="B133" s="453" t="str">
        <f>'2b.  Complex Form Data Entry'!C178</f>
        <v xml:space="preserve">- </v>
      </c>
      <c r="C133" s="453"/>
      <c r="D133" s="453"/>
      <c r="E133" s="453"/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5"/>
    </row>
    <row r="134" spans="1:19" ht="13.5">
      <c r="A134" s="67"/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</row>
    <row r="135" spans="1:19" ht="13.5">
      <c r="A135" t="str">
        <f>IF('2b.  Complex Form Data Entry'!C181=""," ","6.")</f>
        <v xml:space="preserve"> </v>
      </c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</row>
    <row r="136" spans="1:19" ht="13.5">
      <c r="A136" s="69"/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</row>
    <row r="137" spans="1:19" ht="13.5">
      <c r="A137" s="69"/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YQKKTEHHRR7V-1353-3527</_dlc_DocId>
    <_dlc_DocIdUrl xmlns="cfc4bdfe-72e7-4bcf-8777-527aa6965755">
      <Url>https://kc1-portal38.sharepoint.com/FMD/Legislation2015/_layouts/15/DocIdRedir.aspx?ID=YQKKTEHHRR7V-1353-3527</Url>
      <Description>YQKKTEHHRR7V-1353-3527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6BE81A-5085-491F-842E-EEBC08A8C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b516f40b-13c9-483a-b8d0-25e20c0c5f62"/>
    <ds:schemaRef ds:uri="http://schemas.microsoft.com/office/2006/documentManagement/types"/>
    <ds:schemaRef ds:uri="cfc4bdfe-72e7-4bcf-8777-527aa696575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f4bbbe-e948-4d8f-bbf3-024ce416f14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2019-09-13T16:23:21Z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ade22ab2-08cc-4f68-a0fd-02ed4670846b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