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1655" windowHeight="6030" activeTab="0"/>
  </bookViews>
  <sheets>
    <sheet name="2nd Q Omnibus" sheetId="1" r:id="rId1"/>
    <sheet name="Sheet2" sheetId="2" r:id="rId2"/>
    <sheet name="Sheet3" sheetId="3" r:id="rId3"/>
  </sheets>
  <definedNames>
    <definedName name="_xlnm.Print_Area" localSheetId="0">'2nd Q Omnibus'!$A$1:$G$46</definedName>
  </definedNames>
  <calcPr fullCalcOnLoad="1"/>
</workbook>
</file>

<file path=xl/sharedStrings.xml><?xml version="1.0" encoding="utf-8"?>
<sst xmlns="http://schemas.openxmlformats.org/spreadsheetml/2006/main" count="62" uniqueCount="60">
  <si>
    <t>Total Revenues</t>
  </si>
  <si>
    <t>Total Expenditures</t>
  </si>
  <si>
    <t>Other Fund Transactions</t>
  </si>
  <si>
    <t>Total Other Fund Transactions</t>
  </si>
  <si>
    <t>Financial Plan Notes:</t>
  </si>
  <si>
    <t>2006 Adopted</t>
  </si>
  <si>
    <t>Form C</t>
  </si>
  <si>
    <t>Non-CX Financial Plan</t>
  </si>
  <si>
    <t>Fund Name: Public Transportation Fund</t>
  </si>
  <si>
    <t>Fund Number: 464</t>
  </si>
  <si>
    <t xml:space="preserve">Quarter:   First 2006 </t>
  </si>
  <si>
    <t>Prepared by:  Duncan Mitchell</t>
  </si>
  <si>
    <t>Date Prepared:  4/19/2006</t>
  </si>
  <si>
    <t>Category</t>
  </si>
  <si>
    <t xml:space="preserve">2005 Actual </t>
  </si>
  <si>
    <t>2006 Estimated</t>
  </si>
  <si>
    <t>Estimated-Adopted Change</t>
  </si>
  <si>
    <t>Explanation of Change</t>
  </si>
  <si>
    <t>Lower than projected YE fund balances.</t>
  </si>
  <si>
    <t>Revenues</t>
  </si>
  <si>
    <t>* Operations Revenue</t>
  </si>
  <si>
    <t>Increased projection resulting from higher than expected 2005 actuals.</t>
  </si>
  <si>
    <t>* Sales Tax</t>
  </si>
  <si>
    <t>* Motor Vehicle Excise Tax</t>
  </si>
  <si>
    <t>* Capital Grants</t>
  </si>
  <si>
    <t>Projected grant funding not utilized in 2005.</t>
  </si>
  <si>
    <t>* Interest Income</t>
  </si>
  <si>
    <t>Resulting from changes in beginning and ending fund blances.</t>
  </si>
  <si>
    <t>* Miscellaneous</t>
  </si>
  <si>
    <t>Other CIP funding not recognized in 2005.</t>
  </si>
  <si>
    <t>* Payments from Other Funds</t>
  </si>
  <si>
    <t>* Sound Transit Payments for Capital</t>
  </si>
  <si>
    <t>Expenditures</t>
  </si>
  <si>
    <t>* Transit Division Operating</t>
  </si>
  <si>
    <t>* Support Divisions Operating</t>
  </si>
  <si>
    <t>* Capital Program</t>
  </si>
  <si>
    <t>Shift of 2005 underexpenditure to 2006.</t>
  </si>
  <si>
    <t>* Cross Border Lease</t>
  </si>
  <si>
    <t>* Debt Service and Other</t>
  </si>
  <si>
    <t>Estimated Operating Underexpenditures</t>
  </si>
  <si>
    <t>Estimated Capital Underexpenditures</t>
  </si>
  <si>
    <t>* Balance Sheet Transactions</t>
  </si>
  <si>
    <t xml:space="preserve">Ending Fund Balance </t>
  </si>
  <si>
    <t>Designations and Reserves</t>
  </si>
  <si>
    <t>* Operating Reserve</t>
  </si>
  <si>
    <t>* Fare Stabilization and Service Enhancement</t>
  </si>
  <si>
    <t>* Revenue Fleet Replacement</t>
  </si>
  <si>
    <t>Total Designations and Reserves</t>
  </si>
  <si>
    <t xml:space="preserve">Ending Undesignated Fund Balance </t>
  </si>
  <si>
    <t>Target Fund Balance</t>
  </si>
  <si>
    <t>*  Beginning Fund Balance in 2005 is equal to the total of investments/cash held by the fund on 12/31/04.</t>
  </si>
  <si>
    <t xml:space="preserve">***  In 2005 and 2006, the undesignated fund balance includes funds held in the Capital sub-fund.  </t>
  </si>
  <si>
    <t xml:space="preserve">****  The ending operating fund balance in 2005 is below the amount specified in the adopted Public Transportation Fund Financial Policies.  </t>
  </si>
  <si>
    <t>*****  2005 actual Revenues, Expenditures and Ending Fund Balances are from the 13th month close but may change during the course of the annual audit.</t>
  </si>
  <si>
    <r>
      <t xml:space="preserve">2006 Revised </t>
    </r>
  </si>
  <si>
    <r>
      <t xml:space="preserve">Beginning Fund Balance </t>
    </r>
  </si>
  <si>
    <t>**  The 2006 revised column is adjusted for the actual 2005 ending fund balances, carryforward of CIP under-expenditures and related CIP revenue and for changes in Cross Border lease fund balance and future lease payments due to variance in the value of Japanese yen investment.  Fares, Sales Tax and other revenue sources are also adjusted to reflect 2005 actuals.</t>
  </si>
  <si>
    <t>2nd Quarter Omnibus</t>
  </si>
  <si>
    <t>Federal and state grants.</t>
  </si>
  <si>
    <t>* 1st Q Omnibus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</si>
</sst>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Red]\(#,##0\)"/>
    <numFmt numFmtId="166" formatCode="#,##0;[Red]\(#,##0\);0"/>
    <numFmt numFmtId="167" formatCode="m/d/yy;@"/>
  </numFmts>
  <fonts count="14">
    <font>
      <sz val="8"/>
      <name val="Arial"/>
      <family val="0"/>
    </font>
    <font>
      <b/>
      <sz val="12"/>
      <name val="Times New Roman"/>
      <family val="1"/>
    </font>
    <font>
      <sz val="12"/>
      <name val="Times New Roman"/>
      <family val="1"/>
    </font>
    <font>
      <sz val="10"/>
      <name val="Arial"/>
      <family val="0"/>
    </font>
    <font>
      <b/>
      <sz val="14"/>
      <name val="Times New Roman"/>
      <family val="1"/>
    </font>
    <font>
      <b/>
      <vertAlign val="superscript"/>
      <sz val="12"/>
      <name val="Times New Roman"/>
      <family val="1"/>
    </font>
    <font>
      <b/>
      <sz val="16"/>
      <name val="Times New Roman"/>
      <family val="1"/>
    </font>
    <font>
      <b/>
      <sz val="10"/>
      <name val="Times New Roman"/>
      <family val="0"/>
    </font>
    <font>
      <u val="single"/>
      <sz val="12"/>
      <name val="Times New Roman"/>
      <family val="1"/>
    </font>
    <font>
      <sz val="10"/>
      <name val="MS Sans Serif"/>
      <family val="0"/>
    </font>
    <font>
      <b/>
      <sz val="8"/>
      <name val="Times New Roman"/>
      <family val="1"/>
    </font>
    <font>
      <sz val="8"/>
      <name val="Times New Roman"/>
      <family val="1"/>
    </font>
    <font>
      <sz val="10"/>
      <name val="Times New Roman"/>
      <family val="1"/>
    </font>
    <font>
      <sz val="12"/>
      <name val="Arial"/>
      <family val="0"/>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19">
    <border>
      <left/>
      <right/>
      <top/>
      <bottom/>
      <diagonal/>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style="thin"/>
    </border>
    <border>
      <left style="thin"/>
      <right style="thin"/>
      <top style="thin"/>
      <bottom style="thin"/>
    </border>
    <border>
      <left>
        <color indexed="63"/>
      </left>
      <right>
        <color indexed="63"/>
      </right>
      <top style="thin"/>
      <bottom style="thin"/>
    </border>
    <border>
      <left style="thin"/>
      <right>
        <color indexed="63"/>
      </right>
      <top>
        <color indexed="63"/>
      </top>
      <bottom>
        <color indexed="63"/>
      </bottom>
    </border>
    <border>
      <left style="thin"/>
      <right>
        <color indexed="63"/>
      </right>
      <top style="thin"/>
      <bottom style="thin"/>
    </border>
    <border>
      <left style="thin"/>
      <right style="medium"/>
      <top style="thin"/>
      <bottom style="thin"/>
    </border>
    <border>
      <left style="medium"/>
      <right style="medium"/>
      <top style="thin"/>
      <bottom style="thin"/>
    </border>
    <border>
      <left style="medium"/>
      <right style="thin"/>
      <top style="thin"/>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7" fontId="2" fillId="0" borderId="0">
      <alignment/>
      <protection/>
    </xf>
    <xf numFmtId="9" fontId="0" fillId="0" borderId="0" applyFont="0" applyFill="0" applyBorder="0" applyAlignment="0" applyProtection="0"/>
  </cellStyleXfs>
  <cellXfs count="122">
    <xf numFmtId="0" fontId="0" fillId="0" borderId="0" xfId="0" applyAlignment="1">
      <alignment/>
    </xf>
    <xf numFmtId="37" fontId="2" fillId="0" borderId="1" xfId="19" applyFont="1" applyBorder="1" applyAlignment="1">
      <alignment horizontal="left"/>
      <protection/>
    </xf>
    <xf numFmtId="164" fontId="1" fillId="0" borderId="2" xfId="15" applyNumberFormat="1" applyFont="1" applyBorder="1" applyAlignment="1">
      <alignment/>
    </xf>
    <xf numFmtId="164" fontId="1" fillId="0" borderId="3" xfId="15" applyNumberFormat="1" applyFont="1" applyFill="1" applyBorder="1" applyAlignment="1">
      <alignment/>
    </xf>
    <xf numFmtId="164" fontId="2" fillId="0" borderId="4" xfId="15" applyNumberFormat="1" applyFont="1" applyFill="1" applyBorder="1" applyAlignment="1">
      <alignment/>
    </xf>
    <xf numFmtId="164" fontId="2" fillId="0" borderId="4" xfId="15" applyNumberFormat="1" applyFont="1" applyFill="1" applyBorder="1" applyAlignment="1">
      <alignment horizontal="center"/>
    </xf>
    <xf numFmtId="164" fontId="1" fillId="0" borderId="2" xfId="15" applyNumberFormat="1" applyFont="1" applyFill="1" applyBorder="1" applyAlignment="1">
      <alignment/>
    </xf>
    <xf numFmtId="164" fontId="1" fillId="0" borderId="0" xfId="15" applyNumberFormat="1" applyFont="1" applyFill="1" applyBorder="1" applyAlignment="1">
      <alignment/>
    </xf>
    <xf numFmtId="164" fontId="1" fillId="0" borderId="5" xfId="15" applyNumberFormat="1" applyFont="1" applyFill="1" applyBorder="1" applyAlignment="1">
      <alignment/>
    </xf>
    <xf numFmtId="164" fontId="2" fillId="0" borderId="1" xfId="15" applyNumberFormat="1" applyFont="1" applyFill="1" applyBorder="1" applyAlignment="1">
      <alignment/>
    </xf>
    <xf numFmtId="164" fontId="1" fillId="0" borderId="3" xfId="15" applyNumberFormat="1" applyFont="1" applyFill="1" applyBorder="1" applyAlignment="1" quotePrefix="1">
      <alignment/>
    </xf>
    <xf numFmtId="164" fontId="1" fillId="0" borderId="4" xfId="15" applyNumberFormat="1" applyFont="1" applyFill="1" applyBorder="1" applyAlignment="1">
      <alignment/>
    </xf>
    <xf numFmtId="164" fontId="1" fillId="0" borderId="3" xfId="15" applyNumberFormat="1" applyFont="1" applyFill="1" applyBorder="1" applyAlignment="1">
      <alignment/>
    </xf>
    <xf numFmtId="164" fontId="1" fillId="0" borderId="0" xfId="15" applyNumberFormat="1" applyFont="1" applyFill="1" applyBorder="1" applyAlignment="1">
      <alignment/>
    </xf>
    <xf numFmtId="164" fontId="2" fillId="0" borderId="6" xfId="15" applyNumberFormat="1" applyFont="1" applyFill="1" applyBorder="1" applyAlignment="1">
      <alignment/>
    </xf>
    <xf numFmtId="164" fontId="1" fillId="0" borderId="2" xfId="15" applyNumberFormat="1" applyFont="1" applyFill="1" applyBorder="1" applyAlignment="1">
      <alignment/>
    </xf>
    <xf numFmtId="164" fontId="1" fillId="0" borderId="1" xfId="15" applyNumberFormat="1" applyFont="1" applyFill="1" applyBorder="1" applyAlignment="1">
      <alignment/>
    </xf>
    <xf numFmtId="164" fontId="2" fillId="0" borderId="0" xfId="15" applyNumberFormat="1" applyFont="1" applyBorder="1" applyAlignment="1">
      <alignment/>
    </xf>
    <xf numFmtId="164" fontId="2" fillId="0" borderId="1" xfId="15" applyNumberFormat="1" applyFont="1" applyBorder="1" applyAlignment="1">
      <alignment/>
    </xf>
    <xf numFmtId="164" fontId="1" fillId="0" borderId="7" xfId="15" applyNumberFormat="1" applyFont="1" applyBorder="1" applyAlignment="1">
      <alignment/>
    </xf>
    <xf numFmtId="164" fontId="1" fillId="0" borderId="8" xfId="15" applyNumberFormat="1" applyFont="1" applyFill="1" applyBorder="1" applyAlignment="1">
      <alignment/>
    </xf>
    <xf numFmtId="164" fontId="1" fillId="0" borderId="9" xfId="15" applyNumberFormat="1" applyFont="1" applyFill="1" applyBorder="1" applyAlignment="1">
      <alignment/>
    </xf>
    <xf numFmtId="164" fontId="10" fillId="0" borderId="8" xfId="15" applyNumberFormat="1" applyFont="1" applyBorder="1" applyAlignment="1">
      <alignment/>
    </xf>
    <xf numFmtId="164" fontId="1" fillId="0" borderId="0" xfId="15" applyNumberFormat="1" applyFont="1" applyBorder="1" applyAlignment="1">
      <alignment/>
    </xf>
    <xf numFmtId="164" fontId="1" fillId="0" borderId="0" xfId="15" applyNumberFormat="1" applyFont="1" applyAlignment="1">
      <alignment/>
    </xf>
    <xf numFmtId="164" fontId="2" fillId="0" borderId="6" xfId="15" applyNumberFormat="1" applyFont="1" applyBorder="1" applyAlignment="1">
      <alignment/>
    </xf>
    <xf numFmtId="164" fontId="2" fillId="0" borderId="0" xfId="15" applyNumberFormat="1" applyFont="1" applyAlignment="1">
      <alignment/>
    </xf>
    <xf numFmtId="164" fontId="2" fillId="0" borderId="10" xfId="15" applyNumberFormat="1" applyFont="1" applyBorder="1" applyAlignment="1">
      <alignment/>
    </xf>
    <xf numFmtId="164" fontId="11" fillId="0" borderId="1" xfId="15" applyNumberFormat="1" applyFont="1" applyBorder="1" applyAlignment="1">
      <alignment/>
    </xf>
    <xf numFmtId="164" fontId="1" fillId="0" borderId="0" xfId="15" applyNumberFormat="1" applyFont="1" applyBorder="1" applyAlignment="1">
      <alignment/>
    </xf>
    <xf numFmtId="164" fontId="1" fillId="0" borderId="0" xfId="15" applyNumberFormat="1" applyFont="1" applyAlignment="1">
      <alignment/>
    </xf>
    <xf numFmtId="164" fontId="1" fillId="0" borderId="2" xfId="15" applyNumberFormat="1" applyFont="1" applyBorder="1" applyAlignment="1">
      <alignment/>
    </xf>
    <xf numFmtId="164" fontId="10" fillId="0" borderId="2" xfId="15" applyNumberFormat="1" applyFont="1" applyBorder="1" applyAlignment="1">
      <alignment/>
    </xf>
    <xf numFmtId="164" fontId="10" fillId="2" borderId="6" xfId="15" applyNumberFormat="1" applyFont="1" applyFill="1" applyBorder="1" applyAlignment="1" quotePrefix="1">
      <alignment/>
    </xf>
    <xf numFmtId="164" fontId="1" fillId="0" borderId="6" xfId="15" applyNumberFormat="1" applyFont="1" applyFill="1" applyBorder="1" applyAlignment="1">
      <alignment/>
    </xf>
    <xf numFmtId="164" fontId="1" fillId="2" borderId="0" xfId="15" applyNumberFormat="1" applyFont="1" applyFill="1" applyBorder="1" applyAlignment="1">
      <alignment/>
    </xf>
    <xf numFmtId="164" fontId="1" fillId="0" borderId="6" xfId="15" applyNumberFormat="1" applyFont="1" applyBorder="1" applyAlignment="1">
      <alignment/>
    </xf>
    <xf numFmtId="164" fontId="10" fillId="0" borderId="6" xfId="15" applyNumberFormat="1" applyFont="1" applyBorder="1" applyAlignment="1">
      <alignment/>
    </xf>
    <xf numFmtId="164" fontId="10" fillId="2" borderId="2" xfId="15" applyNumberFormat="1" applyFont="1" applyFill="1" applyBorder="1" applyAlignment="1" quotePrefix="1">
      <alignment/>
    </xf>
    <xf numFmtId="164" fontId="1" fillId="2" borderId="5" xfId="15" applyNumberFormat="1" applyFont="1" applyFill="1" applyBorder="1" applyAlignment="1">
      <alignment/>
    </xf>
    <xf numFmtId="164" fontId="11" fillId="0" borderId="1" xfId="15" applyNumberFormat="1" applyFont="1" applyFill="1" applyBorder="1" applyAlignment="1" quotePrefix="1">
      <alignment/>
    </xf>
    <xf numFmtId="164" fontId="2" fillId="0" borderId="0" xfId="15" applyNumberFormat="1" applyFont="1" applyFill="1" applyBorder="1" applyAlignment="1">
      <alignment/>
    </xf>
    <xf numFmtId="164" fontId="1" fillId="0" borderId="11" xfId="15" applyNumberFormat="1" applyFont="1" applyBorder="1" applyAlignment="1">
      <alignment/>
    </xf>
    <xf numFmtId="164" fontId="1" fillId="0" borderId="0" xfId="15" applyNumberFormat="1" applyFont="1" applyFill="1" applyBorder="1" applyAlignment="1">
      <alignment/>
    </xf>
    <xf numFmtId="164" fontId="2" fillId="0" borderId="0" xfId="15" applyNumberFormat="1" applyFont="1" applyFill="1" applyBorder="1" applyAlignment="1">
      <alignment/>
    </xf>
    <xf numFmtId="164" fontId="2" fillId="0" borderId="6" xfId="15" applyNumberFormat="1" applyFont="1" applyFill="1" applyBorder="1" applyAlignment="1">
      <alignment/>
    </xf>
    <xf numFmtId="164" fontId="11" fillId="0" borderId="6" xfId="15" applyNumberFormat="1" applyFont="1" applyFill="1" applyBorder="1" applyAlignment="1">
      <alignment/>
    </xf>
    <xf numFmtId="164" fontId="2" fillId="0" borderId="1" xfId="15" applyNumberFormat="1" applyFont="1" applyFill="1" applyBorder="1" applyAlignment="1">
      <alignment/>
    </xf>
    <xf numFmtId="164" fontId="11" fillId="0" borderId="1" xfId="15" applyNumberFormat="1" applyFont="1" applyFill="1" applyBorder="1" applyAlignment="1">
      <alignment/>
    </xf>
    <xf numFmtId="164" fontId="2" fillId="0" borderId="0" xfId="15" applyNumberFormat="1" applyFont="1" applyAlignment="1">
      <alignment horizontal="right"/>
    </xf>
    <xf numFmtId="164" fontId="1" fillId="0" borderId="2" xfId="15" applyNumberFormat="1" applyFont="1" applyFill="1" applyBorder="1" applyAlignment="1">
      <alignment/>
    </xf>
    <xf numFmtId="164" fontId="10" fillId="0" borderId="2" xfId="15" applyNumberFormat="1" applyFont="1" applyFill="1" applyBorder="1" applyAlignment="1">
      <alignment/>
    </xf>
    <xf numFmtId="164" fontId="1" fillId="0" borderId="8" xfId="15" applyNumberFormat="1" applyFont="1" applyBorder="1" applyAlignment="1">
      <alignment/>
    </xf>
    <xf numFmtId="164" fontId="1" fillId="0" borderId="8" xfId="15" applyNumberFormat="1" applyFont="1" applyBorder="1" applyAlignment="1">
      <alignment horizontal="right"/>
    </xf>
    <xf numFmtId="164" fontId="10" fillId="0" borderId="8" xfId="15" applyNumberFormat="1" applyFont="1" applyBorder="1" applyAlignment="1">
      <alignment horizontal="right"/>
    </xf>
    <xf numFmtId="37" fontId="6" fillId="0" borderId="0" xfId="19" applyFont="1" applyBorder="1" applyAlignment="1">
      <alignment horizontal="centerContinuous" wrapText="1"/>
      <protection/>
    </xf>
    <xf numFmtId="37" fontId="4" fillId="0" borderId="0" xfId="19" applyFont="1" applyBorder="1" applyAlignment="1">
      <alignment horizontal="centerContinuous" wrapText="1"/>
      <protection/>
    </xf>
    <xf numFmtId="0" fontId="0" fillId="0" borderId="0" xfId="0" applyBorder="1" applyAlignment="1">
      <alignment horizontal="center"/>
    </xf>
    <xf numFmtId="0" fontId="0" fillId="0" borderId="0" xfId="0" applyBorder="1" applyAlignment="1">
      <alignment horizontal="centerContinuous"/>
    </xf>
    <xf numFmtId="0" fontId="0" fillId="0" borderId="0" xfId="0" applyAlignment="1">
      <alignment horizontal="centerContinuous"/>
    </xf>
    <xf numFmtId="37" fontId="2" fillId="0" borderId="0" xfId="19" applyFont="1" applyBorder="1" applyAlignment="1">
      <alignment horizontal="centerContinuous" wrapText="1"/>
      <protection/>
    </xf>
    <xf numFmtId="0" fontId="0" fillId="0" borderId="0" xfId="0" applyBorder="1" applyAlignment="1">
      <alignment/>
    </xf>
    <xf numFmtId="0" fontId="2" fillId="3" borderId="0" xfId="0" applyFont="1" applyFill="1" applyBorder="1" applyAlignment="1">
      <alignment horizontal="left"/>
    </xf>
    <xf numFmtId="37" fontId="6" fillId="0" borderId="0" xfId="19" applyFont="1" applyBorder="1" applyAlignment="1">
      <alignment horizontal="center" wrapText="1"/>
      <protection/>
    </xf>
    <xf numFmtId="0" fontId="0" fillId="3" borderId="0" xfId="0" applyFill="1" applyBorder="1" applyAlignment="1">
      <alignment horizontal="centerContinuous"/>
    </xf>
    <xf numFmtId="37" fontId="2" fillId="0" borderId="0" xfId="19" applyFont="1" applyBorder="1" applyAlignment="1">
      <alignment horizontal="left" wrapText="1"/>
      <protection/>
    </xf>
    <xf numFmtId="0" fontId="0" fillId="3" borderId="0" xfId="0" applyFill="1" applyAlignment="1">
      <alignment/>
    </xf>
    <xf numFmtId="0" fontId="0" fillId="3" borderId="0" xfId="0" applyFill="1" applyAlignment="1">
      <alignment horizontal="centerContinuous"/>
    </xf>
    <xf numFmtId="0" fontId="0" fillId="3" borderId="0" xfId="0" applyFill="1" applyAlignment="1">
      <alignment/>
    </xf>
    <xf numFmtId="37" fontId="1" fillId="0" borderId="0" xfId="19" applyFont="1" applyBorder="1" applyAlignment="1">
      <alignment horizontal="left"/>
      <protection/>
    </xf>
    <xf numFmtId="37" fontId="7" fillId="0" borderId="5" xfId="19" applyFont="1" applyBorder="1" applyAlignment="1">
      <alignment horizontal="left" wrapText="1"/>
      <protection/>
    </xf>
    <xf numFmtId="37" fontId="8" fillId="0" borderId="0" xfId="19" applyFont="1" applyBorder="1" applyAlignment="1">
      <alignment horizontal="left" wrapText="1"/>
      <protection/>
    </xf>
    <xf numFmtId="0" fontId="0" fillId="0" borderId="0" xfId="0" applyBorder="1" applyAlignment="1">
      <alignment horizontal="left"/>
    </xf>
    <xf numFmtId="37" fontId="9" fillId="0" borderId="0" xfId="19" applyFont="1" applyBorder="1" applyAlignment="1">
      <alignment horizontal="centerContinuous" wrapText="1"/>
      <protection/>
    </xf>
    <xf numFmtId="37" fontId="1" fillId="3" borderId="8" xfId="19" applyFont="1" applyFill="1" applyBorder="1" applyAlignment="1" applyProtection="1">
      <alignment horizontal="left" wrapText="1"/>
      <protection/>
    </xf>
    <xf numFmtId="37" fontId="1" fillId="3" borderId="12" xfId="19" applyFont="1" applyFill="1" applyBorder="1" applyAlignment="1">
      <alignment horizontal="center" wrapText="1"/>
      <protection/>
    </xf>
    <xf numFmtId="37" fontId="1" fillId="3" borderId="3" xfId="19" applyFont="1" applyFill="1" applyBorder="1" applyAlignment="1">
      <alignment horizontal="center" wrapText="1"/>
      <protection/>
    </xf>
    <xf numFmtId="37" fontId="1" fillId="3" borderId="13" xfId="19" applyFont="1" applyFill="1" applyBorder="1" applyAlignment="1">
      <alignment horizontal="center" wrapText="1"/>
      <protection/>
    </xf>
    <xf numFmtId="37" fontId="1" fillId="3" borderId="14" xfId="19" applyFont="1" applyFill="1" applyBorder="1" applyAlignment="1">
      <alignment horizontal="center" wrapText="1"/>
      <protection/>
    </xf>
    <xf numFmtId="37" fontId="1" fillId="3" borderId="11" xfId="19" applyFont="1" applyFill="1" applyBorder="1" applyAlignment="1">
      <alignment horizontal="center" wrapText="1"/>
      <protection/>
    </xf>
    <xf numFmtId="37" fontId="1" fillId="3" borderId="8" xfId="19" applyFont="1" applyFill="1" applyBorder="1" applyAlignment="1">
      <alignment horizontal="center" wrapText="1"/>
      <protection/>
    </xf>
    <xf numFmtId="37" fontId="1" fillId="3" borderId="0" xfId="19" applyFont="1" applyFill="1" applyAlignment="1">
      <alignment horizontal="center" wrapText="1"/>
      <protection/>
    </xf>
    <xf numFmtId="0" fontId="2" fillId="3" borderId="0" xfId="0" applyFont="1" applyFill="1" applyAlignment="1">
      <alignment/>
    </xf>
    <xf numFmtId="37" fontId="1" fillId="0" borderId="8" xfId="19" applyFont="1" applyFill="1" applyBorder="1" applyAlignment="1">
      <alignment horizontal="left"/>
      <protection/>
    </xf>
    <xf numFmtId="0" fontId="1" fillId="0" borderId="0" xfId="0" applyFont="1" applyAlignment="1">
      <alignment/>
    </xf>
    <xf numFmtId="37" fontId="1" fillId="0" borderId="1" xfId="19" applyFont="1" applyFill="1" applyBorder="1" applyAlignment="1">
      <alignment horizontal="left"/>
      <protection/>
    </xf>
    <xf numFmtId="0" fontId="2" fillId="0" borderId="0" xfId="0" applyFont="1" applyAlignment="1">
      <alignment/>
    </xf>
    <xf numFmtId="0" fontId="1" fillId="0" borderId="0" xfId="0" applyFont="1" applyAlignment="1">
      <alignment/>
    </xf>
    <xf numFmtId="0" fontId="2" fillId="0" borderId="0" xfId="0" applyFont="1" applyBorder="1" applyAlignment="1">
      <alignment/>
    </xf>
    <xf numFmtId="37" fontId="1" fillId="0" borderId="2" xfId="19" applyFont="1" applyFill="1" applyBorder="1" applyAlignment="1">
      <alignment horizontal="left"/>
      <protection/>
    </xf>
    <xf numFmtId="37" fontId="1" fillId="0" borderId="6" xfId="19" applyFont="1" applyFill="1" applyBorder="1" applyAlignment="1">
      <alignment horizontal="left"/>
      <protection/>
    </xf>
    <xf numFmtId="37" fontId="1" fillId="0" borderId="2" xfId="19" applyFont="1" applyFill="1" applyBorder="1" applyAlignment="1">
      <alignment horizontal="left"/>
      <protection/>
    </xf>
    <xf numFmtId="37" fontId="1" fillId="0" borderId="1" xfId="19" applyFont="1" applyFill="1" applyBorder="1" applyAlignment="1">
      <alignment horizontal="left"/>
      <protection/>
    </xf>
    <xf numFmtId="37" fontId="2" fillId="0" borderId="1" xfId="19" applyFont="1" applyBorder="1" applyAlignment="1" quotePrefix="1">
      <alignment horizontal="left"/>
      <protection/>
    </xf>
    <xf numFmtId="37" fontId="12" fillId="0" borderId="0" xfId="19" applyFont="1" applyBorder="1">
      <alignment/>
      <protection/>
    </xf>
    <xf numFmtId="0" fontId="12" fillId="0" borderId="0" xfId="0" applyFont="1" applyAlignment="1">
      <alignment/>
    </xf>
    <xf numFmtId="0" fontId="12" fillId="0" borderId="0" xfId="0" applyFont="1" applyBorder="1" applyAlignment="1">
      <alignment/>
    </xf>
    <xf numFmtId="37" fontId="1" fillId="0" borderId="8" xfId="19" applyFont="1" applyFill="1" applyBorder="1" applyAlignment="1">
      <alignment horizontal="left"/>
      <protection/>
    </xf>
    <xf numFmtId="37" fontId="2" fillId="0" borderId="0" xfId="19" applyFont="1" applyBorder="1">
      <alignment/>
      <protection/>
    </xf>
    <xf numFmtId="37" fontId="1" fillId="0" borderId="8" xfId="19" applyFont="1" applyFill="1" applyBorder="1" applyAlignment="1" quotePrefix="1">
      <alignment horizontal="left"/>
      <protection/>
    </xf>
    <xf numFmtId="0" fontId="1" fillId="0" borderId="0" xfId="0" applyFont="1" applyBorder="1" applyAlignment="1">
      <alignment/>
    </xf>
    <xf numFmtId="37" fontId="7" fillId="0" borderId="0" xfId="19" applyFont="1" applyAlignment="1">
      <alignment horizontal="left"/>
      <protection/>
    </xf>
    <xf numFmtId="37" fontId="7" fillId="0" borderId="0" xfId="19" applyFont="1" applyBorder="1">
      <alignment/>
      <protection/>
    </xf>
    <xf numFmtId="37" fontId="12" fillId="0" borderId="0" xfId="19" applyFont="1" applyAlignment="1">
      <alignment horizontal="left"/>
      <protection/>
    </xf>
    <xf numFmtId="0" fontId="2" fillId="0" borderId="0" xfId="0" applyFont="1" applyBorder="1" applyAlignment="1">
      <alignment horizontal="center"/>
    </xf>
    <xf numFmtId="0" fontId="2" fillId="0" borderId="0" xfId="0" applyFont="1" applyBorder="1" applyAlignment="1">
      <alignment horizontal="left"/>
    </xf>
    <xf numFmtId="0" fontId="13" fillId="0" borderId="0" xfId="0" applyFont="1" applyBorder="1" applyAlignment="1">
      <alignment/>
    </xf>
    <xf numFmtId="0" fontId="3" fillId="0" borderId="0" xfId="0" applyFont="1" applyAlignment="1">
      <alignment/>
    </xf>
    <xf numFmtId="0" fontId="3" fillId="0" borderId="0" xfId="0" applyFont="1" applyBorder="1" applyAlignment="1">
      <alignment/>
    </xf>
    <xf numFmtId="0" fontId="0" fillId="0" borderId="0" xfId="0" applyAlignment="1">
      <alignment horizontal="right"/>
    </xf>
    <xf numFmtId="37" fontId="1" fillId="0" borderId="7" xfId="19" applyFont="1" applyFill="1" applyBorder="1" applyAlignment="1">
      <alignment horizontal="left"/>
      <protection/>
    </xf>
    <xf numFmtId="164" fontId="1" fillId="0" borderId="5" xfId="15" applyNumberFormat="1" applyFont="1" applyFill="1" applyBorder="1" applyAlignment="1">
      <alignment/>
    </xf>
    <xf numFmtId="164" fontId="10" fillId="0" borderId="15" xfId="15" applyNumberFormat="1" applyFont="1" applyFill="1" applyBorder="1" applyAlignment="1">
      <alignment/>
    </xf>
    <xf numFmtId="37" fontId="1" fillId="0" borderId="16" xfId="19" applyFont="1" applyFill="1" applyBorder="1" applyAlignment="1">
      <alignment horizontal="left"/>
      <protection/>
    </xf>
    <xf numFmtId="37" fontId="2" fillId="0" borderId="10" xfId="19" applyFont="1" applyBorder="1" applyAlignment="1">
      <alignment horizontal="left"/>
      <protection/>
    </xf>
    <xf numFmtId="164" fontId="2" fillId="0" borderId="17" xfId="15" applyNumberFormat="1" applyFont="1" applyFill="1" applyBorder="1" applyAlignment="1">
      <alignment/>
    </xf>
    <xf numFmtId="164" fontId="2" fillId="0" borderId="18" xfId="15" applyNumberFormat="1" applyFont="1" applyBorder="1" applyAlignment="1">
      <alignment/>
    </xf>
    <xf numFmtId="164" fontId="2" fillId="0" borderId="17" xfId="15" applyNumberFormat="1" applyFont="1" applyBorder="1" applyAlignment="1">
      <alignment/>
    </xf>
    <xf numFmtId="164" fontId="11" fillId="0" borderId="4" xfId="15" applyNumberFormat="1" applyFont="1" applyBorder="1" applyAlignment="1">
      <alignment/>
    </xf>
    <xf numFmtId="37" fontId="4" fillId="0" borderId="0" xfId="19" applyFont="1" applyBorder="1" applyAlignment="1">
      <alignment horizontal="center" wrapText="1"/>
      <protection/>
    </xf>
    <xf numFmtId="37" fontId="12" fillId="0" borderId="0" xfId="19" applyFont="1" applyAlignment="1">
      <alignment horizontal="left" wrapText="1"/>
      <protection/>
    </xf>
    <xf numFmtId="0" fontId="0" fillId="0" borderId="0" xfId="0" applyAlignment="1">
      <alignment wrapText="1"/>
    </xf>
  </cellXfs>
  <cellStyles count="7">
    <cellStyle name="Normal" xfId="0"/>
    <cellStyle name="Comma" xfId="15"/>
    <cellStyle name="Comma [0]" xfId="16"/>
    <cellStyle name="Currency" xfId="17"/>
    <cellStyle name="Currency [0]" xfId="18"/>
    <cellStyle name="Normal_AIRPLAN.XLS"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135"/>
  <sheetViews>
    <sheetView tabSelected="1" workbookViewId="0" topLeftCell="A1">
      <selection activeCell="A1" sqref="A1"/>
    </sheetView>
  </sheetViews>
  <sheetFormatPr defaultColWidth="9.33203125" defaultRowHeight="11.25"/>
  <cols>
    <col min="1" max="1" width="56.16015625" style="109" customWidth="1"/>
    <col min="2" max="2" width="18.83203125" style="57" customWidth="1"/>
    <col min="3" max="3" width="19.83203125" style="72" customWidth="1"/>
    <col min="4" max="4" width="21" style="57" customWidth="1"/>
    <col min="5" max="5" width="25.33203125" style="57" customWidth="1"/>
    <col min="6" max="6" width="26.5" style="57" customWidth="1"/>
    <col min="7" max="7" width="63.5" style="61" customWidth="1"/>
    <col min="8" max="8" width="9.16015625" style="61" customWidth="1"/>
  </cols>
  <sheetData>
    <row r="1" spans="1:20" ht="20.25">
      <c r="A1" s="55" t="s">
        <v>6</v>
      </c>
      <c r="B1" s="56"/>
      <c r="C1" s="56"/>
      <c r="D1" s="56"/>
      <c r="E1" s="56"/>
      <c r="F1" s="56"/>
      <c r="G1" s="56"/>
      <c r="H1" s="57"/>
      <c r="I1" s="58"/>
      <c r="J1" s="58"/>
      <c r="K1" s="58"/>
      <c r="L1" s="58"/>
      <c r="M1" s="59"/>
      <c r="N1" s="59"/>
      <c r="O1" s="59"/>
      <c r="P1" s="59"/>
      <c r="Q1" s="59"/>
      <c r="R1" s="59"/>
      <c r="S1" s="59"/>
      <c r="T1" s="59"/>
    </row>
    <row r="2" spans="1:8" s="61" customFormat="1" ht="19.5" customHeight="1">
      <c r="A2" s="119" t="s">
        <v>7</v>
      </c>
      <c r="B2" s="119"/>
      <c r="C2" s="119"/>
      <c r="D2" s="119"/>
      <c r="E2" s="119"/>
      <c r="F2" s="119"/>
      <c r="G2" s="119"/>
      <c r="H2" s="60"/>
    </row>
    <row r="3" spans="1:8" s="61" customFormat="1" ht="19.5" customHeight="1">
      <c r="A3" s="62" t="s">
        <v>8</v>
      </c>
      <c r="B3" s="63"/>
      <c r="C3" s="63"/>
      <c r="D3" s="63"/>
      <c r="E3" s="63"/>
      <c r="F3" s="63"/>
      <c r="G3" s="63"/>
      <c r="H3" s="60"/>
    </row>
    <row r="4" spans="1:20" s="68" customFormat="1" ht="15.75">
      <c r="A4" s="62" t="s">
        <v>9</v>
      </c>
      <c r="B4" s="64"/>
      <c r="C4" s="64"/>
      <c r="D4" s="64"/>
      <c r="E4" s="64"/>
      <c r="F4" s="64"/>
      <c r="G4" s="65" t="s">
        <v>10</v>
      </c>
      <c r="H4" s="64"/>
      <c r="I4" s="66"/>
      <c r="J4" s="66"/>
      <c r="K4" s="66"/>
      <c r="L4" s="67"/>
      <c r="M4" s="67"/>
      <c r="N4" s="67"/>
      <c r="O4" s="67"/>
      <c r="P4" s="67"/>
      <c r="Q4" s="67"/>
      <c r="R4" s="67"/>
      <c r="S4" s="67"/>
      <c r="T4" s="67"/>
    </row>
    <row r="5" spans="1:20" s="68" customFormat="1" ht="15.75">
      <c r="A5" s="62" t="s">
        <v>11</v>
      </c>
      <c r="B5" s="64"/>
      <c r="C5" s="64"/>
      <c r="D5" s="64"/>
      <c r="E5" s="64"/>
      <c r="F5" s="69"/>
      <c r="G5" s="65" t="s">
        <v>12</v>
      </c>
      <c r="H5" s="64"/>
      <c r="I5" s="66"/>
      <c r="J5" s="66"/>
      <c r="K5" s="66"/>
      <c r="L5" s="67"/>
      <c r="M5" s="67"/>
      <c r="N5" s="67"/>
      <c r="O5" s="67"/>
      <c r="P5" s="67"/>
      <c r="Q5" s="67"/>
      <c r="R5" s="67"/>
      <c r="S5" s="67"/>
      <c r="T5" s="67"/>
    </row>
    <row r="6" spans="1:8" ht="9" customHeight="1">
      <c r="A6" s="70"/>
      <c r="B6" s="71"/>
      <c r="E6" s="60"/>
      <c r="F6" s="73"/>
      <c r="H6" s="73"/>
    </row>
    <row r="7" spans="1:8" s="82" customFormat="1" ht="33" customHeight="1">
      <c r="A7" s="74" t="s">
        <v>13</v>
      </c>
      <c r="B7" s="75" t="s">
        <v>14</v>
      </c>
      <c r="C7" s="76" t="s">
        <v>5</v>
      </c>
      <c r="D7" s="77" t="s">
        <v>54</v>
      </c>
      <c r="E7" s="78" t="s">
        <v>15</v>
      </c>
      <c r="F7" s="79" t="s">
        <v>16</v>
      </c>
      <c r="G7" s="80" t="s">
        <v>17</v>
      </c>
      <c r="H7" s="81"/>
    </row>
    <row r="8" spans="1:9" s="84" customFormat="1" ht="18.75">
      <c r="A8" s="83" t="s">
        <v>55</v>
      </c>
      <c r="B8" s="20">
        <v>177873744</v>
      </c>
      <c r="C8" s="3">
        <v>211666972</v>
      </c>
      <c r="D8" s="3">
        <v>194278566</v>
      </c>
      <c r="E8" s="21">
        <f>+D8</f>
        <v>194278566</v>
      </c>
      <c r="F8" s="19">
        <f>+E8-C8</f>
        <v>-17388406</v>
      </c>
      <c r="G8" s="22" t="s">
        <v>18</v>
      </c>
      <c r="H8" s="23"/>
      <c r="I8" s="24"/>
    </row>
    <row r="9" spans="1:9" s="86" customFormat="1" ht="15.75">
      <c r="A9" s="113" t="s">
        <v>19</v>
      </c>
      <c r="B9" s="14"/>
      <c r="C9" s="115"/>
      <c r="D9" s="14"/>
      <c r="E9" s="117"/>
      <c r="F9" s="25"/>
      <c r="G9" s="116"/>
      <c r="H9" s="17"/>
      <c r="I9" s="26"/>
    </row>
    <row r="10" spans="1:9" s="86" customFormat="1" ht="15.75">
      <c r="A10" s="114" t="s">
        <v>20</v>
      </c>
      <c r="B10" s="9">
        <f>72149573+12516259</f>
        <v>84665832</v>
      </c>
      <c r="C10" s="44">
        <f>71065769+11686868</f>
        <v>82752637</v>
      </c>
      <c r="D10" s="9">
        <f>71065769+12053157</f>
        <v>83118926</v>
      </c>
      <c r="E10" s="44">
        <f>D10</f>
        <v>83118926</v>
      </c>
      <c r="F10" s="18">
        <f aca="true" t="shared" si="0" ref="F10:F18">+E10-C10</f>
        <v>366289</v>
      </c>
      <c r="G10" s="118" t="s">
        <v>21</v>
      </c>
      <c r="H10" s="17"/>
      <c r="I10" s="26"/>
    </row>
    <row r="11" spans="1:9" s="86" customFormat="1" ht="15.75">
      <c r="A11" s="114" t="s">
        <v>22</v>
      </c>
      <c r="B11" s="9">
        <v>341874332</v>
      </c>
      <c r="C11" s="44">
        <v>355754543</v>
      </c>
      <c r="D11" s="9">
        <v>362831228</v>
      </c>
      <c r="E11" s="44">
        <f aca="true" t="shared" si="1" ref="E11:E17">D11</f>
        <v>362831228</v>
      </c>
      <c r="F11" s="18">
        <f t="shared" si="0"/>
        <v>7076685</v>
      </c>
      <c r="G11" s="118" t="s">
        <v>21</v>
      </c>
      <c r="H11" s="17"/>
      <c r="I11" s="26"/>
    </row>
    <row r="12" spans="1:9" s="86" customFormat="1" ht="15.75" hidden="1">
      <c r="A12" s="114" t="s">
        <v>23</v>
      </c>
      <c r="B12" s="9"/>
      <c r="C12" s="44">
        <v>0</v>
      </c>
      <c r="D12" s="9">
        <f>+C12</f>
        <v>0</v>
      </c>
      <c r="E12" s="44">
        <f t="shared" si="1"/>
        <v>0</v>
      </c>
      <c r="F12" s="18">
        <f t="shared" si="0"/>
        <v>0</v>
      </c>
      <c r="G12" s="118"/>
      <c r="H12" s="17"/>
      <c r="I12" s="26"/>
    </row>
    <row r="13" spans="1:9" s="86" customFormat="1" ht="15.75">
      <c r="A13" s="114" t="s">
        <v>24</v>
      </c>
      <c r="B13" s="9">
        <v>80565112</v>
      </c>
      <c r="C13" s="44">
        <v>49984933</v>
      </c>
      <c r="D13" s="9">
        <v>55217500</v>
      </c>
      <c r="E13" s="44">
        <f t="shared" si="1"/>
        <v>55217500</v>
      </c>
      <c r="F13" s="18">
        <f t="shared" si="0"/>
        <v>5232567</v>
      </c>
      <c r="G13" s="118" t="s">
        <v>25</v>
      </c>
      <c r="H13" s="17"/>
      <c r="I13" s="26"/>
    </row>
    <row r="14" spans="1:9" s="86" customFormat="1" ht="15.75">
      <c r="A14" s="114" t="s">
        <v>26</v>
      </c>
      <c r="B14" s="9">
        <v>5968912</v>
      </c>
      <c r="C14" s="44">
        <v>6779335</v>
      </c>
      <c r="D14" s="9">
        <v>5813936</v>
      </c>
      <c r="E14" s="44">
        <f t="shared" si="1"/>
        <v>5813936</v>
      </c>
      <c r="F14" s="18">
        <f t="shared" si="0"/>
        <v>-965399</v>
      </c>
      <c r="G14" s="118" t="s">
        <v>27</v>
      </c>
      <c r="H14" s="17"/>
      <c r="I14" s="26"/>
    </row>
    <row r="15" spans="1:9" s="86" customFormat="1" ht="15.75">
      <c r="A15" s="114" t="s">
        <v>28</v>
      </c>
      <c r="B15" s="9">
        <v>15404624</v>
      </c>
      <c r="C15" s="44">
        <v>24840607</v>
      </c>
      <c r="D15" s="9">
        <v>26246971</v>
      </c>
      <c r="E15" s="44">
        <f t="shared" si="1"/>
        <v>26246971</v>
      </c>
      <c r="F15" s="18">
        <f t="shared" si="0"/>
        <v>1406364</v>
      </c>
      <c r="G15" s="118" t="s">
        <v>29</v>
      </c>
      <c r="H15" s="17"/>
      <c r="I15" s="26"/>
    </row>
    <row r="16" spans="1:9" s="86" customFormat="1" ht="15.75">
      <c r="A16" s="114" t="s">
        <v>30</v>
      </c>
      <c r="B16" s="9">
        <v>30635851</v>
      </c>
      <c r="C16" s="44">
        <v>39474585</v>
      </c>
      <c r="D16" s="9">
        <f>+C16</f>
        <v>39474585</v>
      </c>
      <c r="E16" s="44">
        <f t="shared" si="1"/>
        <v>39474585</v>
      </c>
      <c r="F16" s="18">
        <f t="shared" si="0"/>
        <v>0</v>
      </c>
      <c r="G16" s="118"/>
      <c r="H16" s="17"/>
      <c r="I16" s="26"/>
    </row>
    <row r="17" spans="1:9" s="87" customFormat="1" ht="15.75">
      <c r="A17" s="114" t="s">
        <v>31</v>
      </c>
      <c r="B17" s="9">
        <v>5022254</v>
      </c>
      <c r="C17" s="44">
        <v>10464047</v>
      </c>
      <c r="D17" s="9">
        <f>+C17</f>
        <v>10464047</v>
      </c>
      <c r="E17" s="44">
        <f t="shared" si="1"/>
        <v>10464047</v>
      </c>
      <c r="F17" s="18">
        <f t="shared" si="0"/>
        <v>0</v>
      </c>
      <c r="G17" s="118"/>
      <c r="H17" s="29"/>
      <c r="I17" s="30"/>
    </row>
    <row r="18" spans="1:9" s="87" customFormat="1" ht="15.75">
      <c r="A18" s="114" t="s">
        <v>59</v>
      </c>
      <c r="B18" s="9"/>
      <c r="C18" s="44"/>
      <c r="D18" s="9"/>
      <c r="E18" s="44">
        <f>500000+600000</f>
        <v>1100000</v>
      </c>
      <c r="F18" s="18">
        <f t="shared" si="0"/>
        <v>1100000</v>
      </c>
      <c r="G18" s="118" t="s">
        <v>58</v>
      </c>
      <c r="H18" s="29"/>
      <c r="I18" s="30"/>
    </row>
    <row r="19" spans="1:9" s="88" customFormat="1" ht="15.75">
      <c r="A19" s="110" t="s">
        <v>0</v>
      </c>
      <c r="B19" s="6">
        <f>SUM(B9:B17)</f>
        <v>564136917</v>
      </c>
      <c r="C19" s="111">
        <f>SUM(C10:C17)</f>
        <v>570050687</v>
      </c>
      <c r="D19" s="6">
        <f>SUM(D10:D17)</f>
        <v>583167193</v>
      </c>
      <c r="E19" s="111">
        <f>SUM(E10:E18)</f>
        <v>584267193</v>
      </c>
      <c r="F19" s="6">
        <f>SUM(F10:F17)</f>
        <v>13116506</v>
      </c>
      <c r="G19" s="112"/>
      <c r="H19" s="17"/>
      <c r="I19" s="17"/>
    </row>
    <row r="20" spans="1:9" s="86" customFormat="1" ht="15.75">
      <c r="A20" s="85" t="s">
        <v>32</v>
      </c>
      <c r="B20" s="9"/>
      <c r="C20" s="4"/>
      <c r="D20" s="4"/>
      <c r="E20" s="18"/>
      <c r="F20" s="27"/>
      <c r="G20" s="28"/>
      <c r="H20" s="17"/>
      <c r="I20" s="26"/>
    </row>
    <row r="21" spans="1:9" s="86" customFormat="1" ht="15.75">
      <c r="A21" s="1" t="s">
        <v>33</v>
      </c>
      <c r="B21" s="9">
        <v>-428033683</v>
      </c>
      <c r="C21" s="4">
        <v>-467000945</v>
      </c>
      <c r="D21" s="4">
        <v>-467000945</v>
      </c>
      <c r="E21" s="4">
        <f>+D21-500000-600000</f>
        <v>-468100945</v>
      </c>
      <c r="F21" s="27">
        <f aca="true" t="shared" si="2" ref="F21:F28">+E21-C21</f>
        <v>-1100000</v>
      </c>
      <c r="G21" s="28" t="s">
        <v>57</v>
      </c>
      <c r="H21" s="17"/>
      <c r="I21" s="26"/>
    </row>
    <row r="22" spans="1:9" s="86" customFormat="1" ht="15.75">
      <c r="A22" s="1" t="s">
        <v>34</v>
      </c>
      <c r="B22" s="9">
        <v>-4671421</v>
      </c>
      <c r="C22" s="4">
        <v>-5156736</v>
      </c>
      <c r="D22" s="4">
        <v>-5156736</v>
      </c>
      <c r="E22" s="4">
        <f>+D22</f>
        <v>-5156736</v>
      </c>
      <c r="F22" s="27">
        <f t="shared" si="2"/>
        <v>0</v>
      </c>
      <c r="G22" s="28"/>
      <c r="H22" s="17"/>
      <c r="I22" s="26"/>
    </row>
    <row r="23" spans="1:9" s="86" customFormat="1" ht="15.75">
      <c r="A23" s="1" t="s">
        <v>35</v>
      </c>
      <c r="B23" s="9">
        <v>-69949930</v>
      </c>
      <c r="C23" s="4">
        <v>-134545105</v>
      </c>
      <c r="D23" s="4">
        <v>-142789323</v>
      </c>
      <c r="E23" s="4">
        <f>D23</f>
        <v>-142789323</v>
      </c>
      <c r="F23" s="27">
        <f t="shared" si="2"/>
        <v>-8244218</v>
      </c>
      <c r="G23" s="28" t="s">
        <v>36</v>
      </c>
      <c r="H23" s="17"/>
      <c r="I23" s="26"/>
    </row>
    <row r="24" spans="1:9" s="87" customFormat="1" ht="15.75">
      <c r="A24" s="1" t="s">
        <v>37</v>
      </c>
      <c r="B24" s="9">
        <v>-9815131</v>
      </c>
      <c r="C24" s="4"/>
      <c r="D24" s="4"/>
      <c r="E24" s="4">
        <f>+D24</f>
        <v>0</v>
      </c>
      <c r="F24" s="27">
        <f t="shared" si="2"/>
        <v>0</v>
      </c>
      <c r="G24" s="28"/>
      <c r="H24" s="29"/>
      <c r="I24" s="30"/>
    </row>
    <row r="25" spans="1:9" s="86" customFormat="1" ht="15.75">
      <c r="A25" s="1" t="s">
        <v>38</v>
      </c>
      <c r="B25" s="9">
        <v>-15134588</v>
      </c>
      <c r="C25" s="5">
        <v>-15133494</v>
      </c>
      <c r="D25" s="4">
        <v>-15133494</v>
      </c>
      <c r="E25" s="4">
        <f>+D25</f>
        <v>-15133494</v>
      </c>
      <c r="F25" s="27">
        <f t="shared" si="2"/>
        <v>0</v>
      </c>
      <c r="G25" s="28"/>
      <c r="H25" s="17"/>
      <c r="I25" s="26"/>
    </row>
    <row r="26" spans="1:9" s="86" customFormat="1" ht="15.75">
      <c r="A26" s="89" t="s">
        <v>1</v>
      </c>
      <c r="B26" s="6">
        <f>SUM(B21:B25)</f>
        <v>-527604753</v>
      </c>
      <c r="C26" s="6">
        <f>SUM(C21:C25)</f>
        <v>-621836280</v>
      </c>
      <c r="D26" s="6">
        <f>SUM(D21:D25)</f>
        <v>-630080498</v>
      </c>
      <c r="E26" s="6">
        <f>SUM(E21:E25)</f>
        <v>-631180498</v>
      </c>
      <c r="F26" s="31">
        <f t="shared" si="2"/>
        <v>-9344218</v>
      </c>
      <c r="G26" s="32"/>
      <c r="H26" s="17"/>
      <c r="I26" s="26"/>
    </row>
    <row r="27" spans="1:9" s="84" customFormat="1" ht="15.75">
      <c r="A27" s="90" t="s">
        <v>39</v>
      </c>
      <c r="B27" s="33"/>
      <c r="C27" s="7">
        <v>4721577</v>
      </c>
      <c r="D27" s="34">
        <v>4721577</v>
      </c>
      <c r="E27" s="35">
        <f>+D27</f>
        <v>4721577</v>
      </c>
      <c r="F27" s="36">
        <f t="shared" si="2"/>
        <v>0</v>
      </c>
      <c r="G27" s="37"/>
      <c r="H27" s="23"/>
      <c r="I27" s="24"/>
    </row>
    <row r="28" spans="1:9" s="84" customFormat="1" ht="15.75">
      <c r="A28" s="91" t="s">
        <v>40</v>
      </c>
      <c r="B28" s="38"/>
      <c r="C28" s="8">
        <v>9369579</v>
      </c>
      <c r="D28" s="15">
        <v>9369579</v>
      </c>
      <c r="E28" s="39">
        <f>+D28</f>
        <v>9369579</v>
      </c>
      <c r="F28" s="2">
        <f t="shared" si="2"/>
        <v>0</v>
      </c>
      <c r="G28" s="32"/>
      <c r="H28" s="23"/>
      <c r="I28" s="24"/>
    </row>
    <row r="29" spans="1:9" s="86" customFormat="1" ht="15.75">
      <c r="A29" s="92" t="s">
        <v>2</v>
      </c>
      <c r="B29" s="40"/>
      <c r="C29" s="9"/>
      <c r="D29" s="9"/>
      <c r="E29" s="9"/>
      <c r="F29" s="18"/>
      <c r="G29" s="28"/>
      <c r="H29" s="17"/>
      <c r="I29" s="26"/>
    </row>
    <row r="30" spans="1:9" s="86" customFormat="1" ht="15.75">
      <c r="A30" s="1" t="s">
        <v>41</v>
      </c>
      <c r="B30" s="9">
        <v>-20127344</v>
      </c>
      <c r="C30" s="9">
        <v>1160334</v>
      </c>
      <c r="D30" s="9">
        <v>1160334</v>
      </c>
      <c r="E30" s="9">
        <f>+D30</f>
        <v>1160334</v>
      </c>
      <c r="F30" s="18">
        <f>+E30-C30</f>
        <v>0</v>
      </c>
      <c r="G30" s="28"/>
      <c r="H30" s="41"/>
      <c r="I30" s="26"/>
    </row>
    <row r="31" spans="1:9" s="86" customFormat="1" ht="15.75">
      <c r="A31" s="85" t="s">
        <v>3</v>
      </c>
      <c r="B31" s="9">
        <f>SUM(B29:B30)</f>
        <v>-20127344</v>
      </c>
      <c r="C31" s="9">
        <f>SUM(C29:C30)</f>
        <v>1160334</v>
      </c>
      <c r="D31" s="9">
        <f>SUM(D29:D30)</f>
        <v>1160334</v>
      </c>
      <c r="E31" s="9">
        <f>SUM(E29:E30)</f>
        <v>1160334</v>
      </c>
      <c r="F31" s="18">
        <f>+E31-C31</f>
        <v>0</v>
      </c>
      <c r="G31" s="28"/>
      <c r="H31" s="41"/>
      <c r="I31" s="26"/>
    </row>
    <row r="32" spans="1:9" s="84" customFormat="1" ht="15.75">
      <c r="A32" s="83" t="s">
        <v>42</v>
      </c>
      <c r="B32" s="10">
        <f>+B8+B19+B26+B27+B28+B31</f>
        <v>194278564</v>
      </c>
      <c r="C32" s="10">
        <f>+C8+C19+C26+C27+C28+C31</f>
        <v>175132869</v>
      </c>
      <c r="D32" s="10">
        <f>+D8+D19+D26+D27+D28+D31</f>
        <v>162616751</v>
      </c>
      <c r="E32" s="10">
        <f>+E8+E19+E26+E27+E28+E31</f>
        <v>162616751</v>
      </c>
      <c r="F32" s="42">
        <f>+E32-C32</f>
        <v>-12516118</v>
      </c>
      <c r="G32" s="22"/>
      <c r="H32" s="43"/>
      <c r="I32" s="24"/>
    </row>
    <row r="33" spans="1:9" s="87" customFormat="1" ht="15.75">
      <c r="A33" s="92" t="s">
        <v>43</v>
      </c>
      <c r="B33" s="9"/>
      <c r="C33" s="4"/>
      <c r="D33" s="4"/>
      <c r="E33" s="44"/>
      <c r="F33" s="45"/>
      <c r="G33" s="46"/>
      <c r="H33" s="29"/>
      <c r="I33" s="30"/>
    </row>
    <row r="34" spans="1:9" s="86" customFormat="1" ht="15.75">
      <c r="A34" s="1" t="s">
        <v>44</v>
      </c>
      <c r="B34" s="9">
        <v>35600000</v>
      </c>
      <c r="C34" s="4">
        <v>38800000</v>
      </c>
      <c r="D34" s="4">
        <v>38800000</v>
      </c>
      <c r="E34" s="44">
        <f>+D34</f>
        <v>38800000</v>
      </c>
      <c r="F34" s="47">
        <f aca="true" t="shared" si="3" ref="F34:F40">+E34-C34</f>
        <v>0</v>
      </c>
      <c r="G34" s="48"/>
      <c r="H34" s="49"/>
      <c r="I34" s="26"/>
    </row>
    <row r="35" spans="1:8" s="95" customFormat="1" ht="13.5" customHeight="1">
      <c r="A35" s="93" t="s">
        <v>45</v>
      </c>
      <c r="B35" s="9">
        <v>251281</v>
      </c>
      <c r="C35" s="4">
        <v>3566027</v>
      </c>
      <c r="D35" s="4">
        <v>3566027</v>
      </c>
      <c r="E35" s="44">
        <f>+D35</f>
        <v>3566027</v>
      </c>
      <c r="F35" s="47">
        <f t="shared" si="3"/>
        <v>0</v>
      </c>
      <c r="G35" s="48"/>
      <c r="H35" s="94"/>
    </row>
    <row r="36" spans="1:8" s="95" customFormat="1" ht="15.75" customHeight="1">
      <c r="A36" s="1" t="s">
        <v>46</v>
      </c>
      <c r="B36" s="9">
        <v>71218769</v>
      </c>
      <c r="C36" s="4">
        <v>99391033</v>
      </c>
      <c r="D36" s="4">
        <v>99391033</v>
      </c>
      <c r="E36" s="44">
        <f>+D36</f>
        <v>99391033</v>
      </c>
      <c r="F36" s="47">
        <f t="shared" si="3"/>
        <v>0</v>
      </c>
      <c r="G36" s="48"/>
      <c r="H36" s="96"/>
    </row>
    <row r="37" spans="1:8" s="95" customFormat="1" ht="14.25" customHeight="1">
      <c r="A37" s="1" t="s">
        <v>37</v>
      </c>
      <c r="B37" s="9"/>
      <c r="C37" s="4"/>
      <c r="D37" s="4"/>
      <c r="E37" s="44">
        <f>+D37</f>
        <v>0</v>
      </c>
      <c r="F37" s="47">
        <f t="shared" si="3"/>
        <v>0</v>
      </c>
      <c r="G37" s="48"/>
      <c r="H37" s="96"/>
    </row>
    <row r="38" spans="1:8" s="95" customFormat="1" ht="14.25" customHeight="1">
      <c r="A38" s="92" t="s">
        <v>47</v>
      </c>
      <c r="B38" s="16">
        <f>SUM(B33:B37)</f>
        <v>107070050</v>
      </c>
      <c r="C38" s="11">
        <f>SUM(C33:C37)</f>
        <v>141757060</v>
      </c>
      <c r="D38" s="11">
        <f>SUM(D33:D37)</f>
        <v>141757060</v>
      </c>
      <c r="E38" s="13">
        <f>SUM(E33:E37)</f>
        <v>141757060</v>
      </c>
      <c r="F38" s="50">
        <f t="shared" si="3"/>
        <v>0</v>
      </c>
      <c r="G38" s="51"/>
      <c r="H38" s="96"/>
    </row>
    <row r="39" spans="1:8" s="86" customFormat="1" ht="15.75">
      <c r="A39" s="97" t="s">
        <v>48</v>
      </c>
      <c r="B39" s="12">
        <f>+B32-B38</f>
        <v>87208514</v>
      </c>
      <c r="C39" s="12">
        <f>+C32-C38</f>
        <v>33375809</v>
      </c>
      <c r="D39" s="12">
        <f>+D32-D38</f>
        <v>20859691</v>
      </c>
      <c r="E39" s="12">
        <f>+E32-E38</f>
        <v>20859691</v>
      </c>
      <c r="F39" s="52">
        <f t="shared" si="3"/>
        <v>-12516118</v>
      </c>
      <c r="G39" s="22"/>
      <c r="H39" s="98"/>
    </row>
    <row r="40" spans="1:8" s="84" customFormat="1" ht="15.75">
      <c r="A40" s="99" t="s">
        <v>49</v>
      </c>
      <c r="B40" s="20">
        <v>115342234</v>
      </c>
      <c r="C40" s="3">
        <v>138202395</v>
      </c>
      <c r="D40" s="3">
        <v>138107963</v>
      </c>
      <c r="E40" s="3">
        <f>+E36+35700000</f>
        <v>135091033</v>
      </c>
      <c r="F40" s="53">
        <f t="shared" si="3"/>
        <v>-3111362</v>
      </c>
      <c r="G40" s="54"/>
      <c r="H40" s="100"/>
    </row>
    <row r="41" spans="1:8" s="86" customFormat="1" ht="15.75">
      <c r="A41" s="101" t="s">
        <v>4</v>
      </c>
      <c r="B41" s="94"/>
      <c r="C41" s="102"/>
      <c r="D41" s="94"/>
      <c r="E41" s="94"/>
      <c r="F41" s="95"/>
      <c r="G41" s="96"/>
      <c r="H41" s="88"/>
    </row>
    <row r="42" spans="1:8" s="86" customFormat="1" ht="15.75">
      <c r="A42" s="103" t="s">
        <v>50</v>
      </c>
      <c r="B42" s="104"/>
      <c r="C42" s="105"/>
      <c r="D42" s="104"/>
      <c r="E42" s="104"/>
      <c r="F42" s="104"/>
      <c r="G42" s="96"/>
      <c r="H42" s="88"/>
    </row>
    <row r="43" spans="1:8" s="86" customFormat="1" ht="30.75" customHeight="1">
      <c r="A43" s="120" t="s">
        <v>56</v>
      </c>
      <c r="B43" s="121"/>
      <c r="C43" s="121"/>
      <c r="D43" s="121"/>
      <c r="E43" s="121"/>
      <c r="F43" s="121"/>
      <c r="G43" s="121"/>
      <c r="H43" s="88"/>
    </row>
    <row r="44" spans="1:8" s="107" customFormat="1" ht="15.75">
      <c r="A44" s="103" t="s">
        <v>51</v>
      </c>
      <c r="B44" s="88"/>
      <c r="C44" s="98"/>
      <c r="D44" s="88"/>
      <c r="E44" s="98"/>
      <c r="F44" s="98"/>
      <c r="G44" s="96"/>
      <c r="H44" s="106"/>
    </row>
    <row r="45" spans="1:8" s="107" customFormat="1" ht="15.75">
      <c r="A45" s="103" t="s">
        <v>52</v>
      </c>
      <c r="B45" s="104"/>
      <c r="C45" s="105"/>
      <c r="D45" s="104"/>
      <c r="E45" s="104"/>
      <c r="F45" s="104"/>
      <c r="G45" s="108"/>
      <c r="H45" s="106"/>
    </row>
    <row r="46" spans="1:8" s="107" customFormat="1" ht="15.75">
      <c r="A46" s="103" t="s">
        <v>53</v>
      </c>
      <c r="B46" s="104"/>
      <c r="C46" s="105"/>
      <c r="D46" s="104"/>
      <c r="E46" s="104"/>
      <c r="F46" s="104"/>
      <c r="G46" s="108"/>
      <c r="H46" s="106"/>
    </row>
    <row r="47" spans="1:8" s="107" customFormat="1" ht="15.75">
      <c r="A47" s="103"/>
      <c r="B47" s="104"/>
      <c r="C47" s="105"/>
      <c r="D47" s="104"/>
      <c r="E47" s="104"/>
      <c r="F47" s="104"/>
      <c r="G47" s="108"/>
      <c r="H47" s="108"/>
    </row>
    <row r="48" ht="12.75">
      <c r="G48" s="108"/>
    </row>
    <row r="49" ht="12.75">
      <c r="G49" s="108"/>
    </row>
    <row r="50" ht="12.75">
      <c r="G50" s="108"/>
    </row>
    <row r="51" ht="12.75">
      <c r="G51" s="108"/>
    </row>
    <row r="52" ht="12.75">
      <c r="G52" s="108"/>
    </row>
    <row r="53" ht="12.75">
      <c r="G53" s="108"/>
    </row>
    <row r="54" ht="12.75">
      <c r="G54" s="108"/>
    </row>
    <row r="55" ht="12.75">
      <c r="G55" s="108"/>
    </row>
    <row r="56" ht="12.75">
      <c r="G56" s="108"/>
    </row>
    <row r="57" ht="12.75">
      <c r="G57" s="108"/>
    </row>
    <row r="58" ht="12.75">
      <c r="G58" s="108"/>
    </row>
    <row r="59" ht="12.75">
      <c r="G59" s="108"/>
    </row>
    <row r="60" ht="12.75">
      <c r="G60" s="108"/>
    </row>
    <row r="61" ht="12.75">
      <c r="G61" s="108"/>
    </row>
    <row r="62" ht="12.75">
      <c r="G62" s="108"/>
    </row>
    <row r="63" ht="12.75">
      <c r="G63" s="108"/>
    </row>
    <row r="64" ht="12.75">
      <c r="G64" s="108"/>
    </row>
    <row r="65" ht="12.75">
      <c r="G65" s="108"/>
    </row>
    <row r="66" ht="12.75">
      <c r="G66" s="108"/>
    </row>
    <row r="67" ht="12.75">
      <c r="G67" s="108"/>
    </row>
    <row r="68" ht="12.75">
      <c r="G68" s="108"/>
    </row>
    <row r="69" ht="12.75">
      <c r="G69" s="108"/>
    </row>
    <row r="70" ht="12.75">
      <c r="G70" s="108"/>
    </row>
    <row r="71" ht="12.75">
      <c r="G71" s="108"/>
    </row>
    <row r="72" ht="12.75">
      <c r="G72" s="108"/>
    </row>
    <row r="73" ht="12.75">
      <c r="G73" s="108"/>
    </row>
    <row r="74" ht="12.75">
      <c r="G74" s="108"/>
    </row>
    <row r="75" ht="12.75">
      <c r="G75" s="108"/>
    </row>
    <row r="76" ht="12.75">
      <c r="G76" s="108"/>
    </row>
    <row r="77" ht="12.75">
      <c r="G77" s="108"/>
    </row>
    <row r="78" ht="12.75">
      <c r="G78" s="108"/>
    </row>
    <row r="79" ht="12.75">
      <c r="G79" s="108"/>
    </row>
    <row r="80" ht="12.75">
      <c r="G80" s="108"/>
    </row>
    <row r="81" ht="12.75">
      <c r="G81" s="108"/>
    </row>
    <row r="82" ht="12.75">
      <c r="G82" s="108"/>
    </row>
    <row r="83" ht="12.75">
      <c r="G83" s="108"/>
    </row>
    <row r="84" ht="12.75">
      <c r="G84" s="108"/>
    </row>
    <row r="85" ht="12.75">
      <c r="G85" s="108"/>
    </row>
    <row r="86" ht="12.75">
      <c r="G86" s="108"/>
    </row>
    <row r="87" ht="12.75">
      <c r="G87" s="108"/>
    </row>
    <row r="88" ht="12.75">
      <c r="G88" s="108"/>
    </row>
    <row r="89" ht="12.75">
      <c r="G89" s="108"/>
    </row>
    <row r="90" ht="12.75">
      <c r="G90" s="108"/>
    </row>
    <row r="91" ht="12.75">
      <c r="G91" s="108"/>
    </row>
    <row r="92" ht="12.75">
      <c r="G92" s="108"/>
    </row>
    <row r="93" ht="12.75">
      <c r="G93" s="108"/>
    </row>
    <row r="94" ht="12.75">
      <c r="G94" s="108"/>
    </row>
    <row r="95" ht="12.75">
      <c r="G95" s="108"/>
    </row>
    <row r="96" ht="12.75">
      <c r="G96" s="108"/>
    </row>
    <row r="97" ht="12.75">
      <c r="G97" s="108"/>
    </row>
    <row r="98" ht="12.75">
      <c r="G98" s="108"/>
    </row>
    <row r="99" ht="12.75">
      <c r="G99" s="108"/>
    </row>
    <row r="100" ht="12.75">
      <c r="G100" s="108"/>
    </row>
    <row r="101" ht="12.75">
      <c r="G101" s="108"/>
    </row>
    <row r="102" ht="12.75">
      <c r="G102" s="108"/>
    </row>
    <row r="103" ht="12.75">
      <c r="G103" s="108"/>
    </row>
    <row r="104" ht="12.75">
      <c r="G104" s="108"/>
    </row>
    <row r="105" ht="12.75">
      <c r="G105" s="108"/>
    </row>
    <row r="106" ht="12.75">
      <c r="G106" s="108"/>
    </row>
    <row r="107" ht="12.75">
      <c r="G107" s="108"/>
    </row>
    <row r="108" ht="12.75">
      <c r="G108" s="108"/>
    </row>
    <row r="109" ht="12.75">
      <c r="G109" s="108"/>
    </row>
    <row r="110" ht="12.75">
      <c r="G110" s="108"/>
    </row>
    <row r="111" ht="12.75">
      <c r="G111" s="108"/>
    </row>
    <row r="112" ht="12.75">
      <c r="G112" s="108"/>
    </row>
    <row r="113" ht="12.75">
      <c r="G113" s="108"/>
    </row>
    <row r="114" ht="12.75">
      <c r="G114" s="108"/>
    </row>
    <row r="115" ht="12.75">
      <c r="G115" s="108"/>
    </row>
    <row r="116" ht="12.75">
      <c r="G116" s="108"/>
    </row>
    <row r="117" ht="12.75">
      <c r="G117" s="108"/>
    </row>
    <row r="118" ht="12.75">
      <c r="G118" s="108"/>
    </row>
    <row r="119" ht="12.75">
      <c r="G119" s="108"/>
    </row>
    <row r="120" ht="12.75">
      <c r="G120" s="108"/>
    </row>
    <row r="121" ht="12.75">
      <c r="G121" s="108"/>
    </row>
    <row r="122" ht="12.75">
      <c r="G122" s="108"/>
    </row>
    <row r="123" ht="12.75">
      <c r="G123" s="108"/>
    </row>
    <row r="124" ht="12.75">
      <c r="G124" s="108"/>
    </row>
    <row r="125" ht="12.75">
      <c r="G125" s="108"/>
    </row>
    <row r="126" ht="12.75">
      <c r="G126" s="108"/>
    </row>
    <row r="127" ht="12.75">
      <c r="G127" s="108"/>
    </row>
    <row r="128" ht="12.75">
      <c r="G128" s="108"/>
    </row>
    <row r="129" ht="12.75">
      <c r="G129" s="108"/>
    </row>
    <row r="130" ht="12.75">
      <c r="G130" s="108"/>
    </row>
    <row r="131" ht="12.75">
      <c r="G131" s="108"/>
    </row>
    <row r="132" ht="12.75">
      <c r="G132" s="108"/>
    </row>
    <row r="133" ht="12.75">
      <c r="G133" s="108"/>
    </row>
    <row r="134" ht="12.75">
      <c r="G134" s="108"/>
    </row>
    <row r="135" ht="12.75">
      <c r="G135" s="108"/>
    </row>
  </sheetData>
  <mergeCells count="2">
    <mergeCell ref="A2:G2"/>
    <mergeCell ref="A43:G43"/>
  </mergeCells>
  <printOptions/>
  <pageMargins left="0.75" right="0.75" top="1" bottom="1" header="0.5" footer="0.5"/>
  <pageSetup fitToHeight="1" fitToWidth="1" horizontalDpi="600" verticalDpi="600" orientation="landscape" scale="63"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33203125" defaultRowHeight="11.2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33203125" defaultRowHeight="11.2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Metro/King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MitchelL</dc:creator>
  <cp:keywords/>
  <dc:description/>
  <cp:lastModifiedBy>walshj</cp:lastModifiedBy>
  <cp:lastPrinted>2006-05-19T23:37:00Z</cp:lastPrinted>
  <dcterms:created xsi:type="dcterms:W3CDTF">2006-04-18T00:44:54Z</dcterms:created>
  <dcterms:modified xsi:type="dcterms:W3CDTF">2006-05-26T20:25:00Z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-1773116776</vt:i4>
  </property>
  <property fmtid="{D5CDD505-2E9C-101B-9397-08002B2CF9AE}" pid="3" name="_EmailSubject">
    <vt:lpwstr>Transit 2nd Q Omnibus Fin Plan revised - again - FINAL</vt:lpwstr>
  </property>
  <property fmtid="{D5CDD505-2E9C-101B-9397-08002B2CF9AE}" pid="4" name="_AuthorEmail">
    <vt:lpwstr>Darcia.Thurman@METROKC.GOV</vt:lpwstr>
  </property>
  <property fmtid="{D5CDD505-2E9C-101B-9397-08002B2CF9AE}" pid="5" name="_AuthorEmailDisplayName">
    <vt:lpwstr>Thurman, Darcia</vt:lpwstr>
  </property>
  <property fmtid="{D5CDD505-2E9C-101B-9397-08002B2CF9AE}" pid="6" name="_ReviewingToolsShownOnce">
    <vt:lpwstr/>
  </property>
</Properties>
</file>