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Rent Calculation" sheetId="11" state="hidden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52511"/>
</workbook>
</file>

<file path=xl/sharedStrings.xml><?xml version="1.0" encoding="utf-8"?>
<sst xmlns="http://schemas.openxmlformats.org/spreadsheetml/2006/main" count="728" uniqueCount="219">
  <si>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</si>
  <si>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</si>
  <si>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</si>
  <si>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</si>
  <si>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</si>
  <si>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</si>
  <si>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</si>
  <si>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</si>
  <si>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</si>
  <si>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</si>
  <si>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</si>
  <si>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</si>
  <si>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</si>
  <si>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</si>
  <si>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</si>
  <si>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</si>
  <si>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</si>
  <si>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</si>
  <si>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</si>
  <si>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</si>
  <si>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</si>
  <si>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</si>
  <si>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</si>
  <si>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</si>
  <si>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</si>
  <si>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</si>
  <si>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</si>
  <si>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</si>
  <si>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</si>
  <si>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</si>
  <si>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</si>
  <si>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</si>
  <si>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</si>
  <si>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</si>
  <si>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</si>
  <si>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</si>
  <si>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</si>
  <si>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</si>
  <si>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</si>
  <si>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</si>
  <si>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</si>
  <si>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</si>
  <si>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</si>
  <si>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</si>
  <si>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</si>
  <si>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</si>
  <si>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</si>
  <si>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</si>
  <si>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</si>
  <si>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</si>
  <si>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</si>
  <si>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</si>
  <si>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</si>
  <si>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</si>
  <si>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</si>
  <si>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</si>
  <si>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</si>
  <si>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</si>
  <si>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</si>
  <si>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</si>
  <si>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</si>
  <si>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</si>
  <si>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</si>
  <si>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</si>
  <si>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</si>
  <si>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</si>
  <si>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</si>
  <si>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</si>
  <si>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</si>
  <si>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</si>
  <si>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</si>
  <si>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</si>
  <si>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</si>
  <si>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</si>
  <si>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</si>
  <si>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</si>
  <si>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</si>
  <si>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</si>
  <si>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</si>
  <si>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</si>
  <si>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</si>
  <si>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</si>
  <si>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</si>
  <si>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</si>
  <si>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</si>
  <si>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</si>
  <si>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</si>
  <si>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</si>
  <si>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</si>
  <si>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</si>
  <si>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</si>
  <si>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</si>
  <si>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</si>
  <si>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</si>
  <si>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</si>
  <si>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</si>
  <si>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</si>
  <si>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</si>
  <si>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</si>
  <si>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</si>
  <si>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</si>
  <si>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</si>
  <si>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</si>
  <si>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</si>
  <si>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</si>
  <si>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</si>
  <si>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</si>
  <si>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</si>
  <si>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</si>
  <si>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</si>
  <si>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</si>
  <si>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</si>
  <si>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</si>
  <si>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</si>
  <si>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</si>
  <si>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</si>
  <si>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</si>
  <si>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</si>
  <si>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</si>
  <si>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</si>
  <si>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</si>
  <si>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</si>
  <si>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</si>
  <si>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</si>
  <si>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</si>
  <si>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</si>
  <si>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</si>
  <si>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</si>
  <si>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</si>
  <si>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</si>
  <si>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</si>
  <si>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</si>
  <si>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</si>
  <si>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</si>
  <si>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</si>
  <si>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</si>
  <si>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</si>
  <si>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</si>
  <si>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</si>
  <si>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</si>
  <si>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</si>
  <si>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</si>
  <si>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</si>
  <si>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</si>
  <si>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</si>
  <si>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</si>
  <si>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</si>
  <si>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</si>
  <si>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</si>
  <si>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</si>
  <si>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</si>
  <si>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</si>
  <si>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</si>
  <si>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</si>
  <si>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</si>
  <si>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</si>
  <si>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</si>
  <si>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KCIA Lease with Kenmore Aero Services at 8535, 8555 &amp; 8600 Perimeter Rd S</t>
  </si>
  <si>
    <t>KCIA Lease - Kenmore Aero Services</t>
  </si>
  <si>
    <t>KCIA</t>
  </si>
  <si>
    <t>New Lease</t>
  </si>
  <si>
    <t>Stand Alone</t>
  </si>
  <si>
    <t>Carolyn Mock / Tom Paine</t>
  </si>
  <si>
    <t>4/25/18</t>
  </si>
  <si>
    <t>35 years</t>
  </si>
  <si>
    <t>King County International Airport</t>
  </si>
  <si>
    <t>36250 Ext LT Space Fac Rent</t>
  </si>
  <si>
    <t>- First and last month's rent and leasehold tax to be collected at signing plus $186,633 as a deposit for performance of all obligations required by the lease.</t>
  </si>
  <si>
    <t>- Rent will be adjusted to the current Fair Market Rental Value no sooner than every 5 years.  The first FMRV adjustment to occur no sooner than the anniversary of the lease commencement date in 2020.</t>
  </si>
  <si>
    <t>- Annual rent increases during intervening years between fair market value appraisals is 2.5%</t>
  </si>
  <si>
    <t>KCIA Kenmore Aero</t>
  </si>
  <si>
    <t>Est 2.5% annual increase</t>
  </si>
  <si>
    <t>Performance Deposit</t>
  </si>
  <si>
    <t>S.F.</t>
  </si>
  <si>
    <t>RSF</t>
  </si>
  <si>
    <t>Total Annual</t>
  </si>
  <si>
    <t>starting monthly base</t>
  </si>
  <si>
    <t>LET</t>
  </si>
  <si>
    <t>Total</t>
  </si>
  <si>
    <t>Monthly</t>
  </si>
  <si>
    <t>Annual</t>
  </si>
  <si>
    <t>2018</t>
  </si>
  <si>
    <t>Est LCD 9/1/18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</si>
  <si>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</si>
  <si>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</si>
  <si>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</si>
  <si>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</si>
  <si>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</si>
  <si>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</si>
  <si>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</si>
  <si>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</si>
  <si>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</si>
  <si>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</si>
  <si>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</si>
  <si>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</si>
  <si>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</si>
  <si>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</si>
  <si>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</si>
  <si>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</si>
  <si>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</si>
  <si>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</si>
  <si>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</si>
  <si>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</si>
  <si>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</si>
  <si>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</si>
  <si>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</si>
  <si>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</si>
  <si>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</si>
  <si>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</si>
  <si>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</si>
  <si>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</si>
  <si>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</si>
  <si>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</si>
  <si>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</si>
  <si>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</si>
  <si>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</si>
  <si>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</si>
  <si>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</si>
  <si>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Est end date 8/31/2053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</si>
</sst>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485">
    <xf numFmtId="0" fontId="0" fillId="0" borderId="0" xfId="0"/>
    <xf numFmtId="0" fontId="0" fillId="0" borderId="0" xfId="0" applyAlignment="1">
      <alignment/>
    </xf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9" fillId="0" borderId="7" xfId="0" applyFont="1" applyBorder="1"/>
    <xf numFmtId="0" fontId="2" fillId="0" borderId="5" xfId="0" applyFont="1" applyBorder="1" applyAlignment="1">
      <alignment horizontal="center" wrapText="1"/>
    </xf>
    <xf numFmtId="0" fontId="19" fillId="0" borderId="4" xfId="0" applyFont="1" applyBorder="1"/>
    <xf numFmtId="0" fontId="19" fillId="0" borderId="8" xfId="0" applyFont="1" applyBorder="1"/>
    <xf numFmtId="0" fontId="2" fillId="0" borderId="9" xfId="0" applyFont="1" applyBorder="1"/>
    <xf numFmtId="0" fontId="2" fillId="0" borderId="3" xfId="0" applyFont="1" applyFill="1" applyBorder="1"/>
    <xf numFmtId="0" fontId="2" fillId="0" borderId="10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9" fillId="0" borderId="12" xfId="0" applyFont="1" applyBorder="1"/>
    <xf numFmtId="0" fontId="19" fillId="0" borderId="13" xfId="0" applyFont="1" applyBorder="1"/>
    <xf numFmtId="0" fontId="2" fillId="0" borderId="14" xfId="0" applyFont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17" xfId="0" applyFont="1" applyFill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0" xfId="0" applyFont="1" applyBorder="1"/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19" fillId="0" borderId="3" xfId="0" applyFont="1" applyBorder="1"/>
    <xf numFmtId="0" fontId="20" fillId="0" borderId="0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/>
    </xf>
    <xf numFmtId="0" fontId="19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0" xfId="0" applyFont="1"/>
    <xf numFmtId="0" fontId="22" fillId="0" borderId="23" xfId="0" applyFont="1" applyBorder="1"/>
    <xf numFmtId="0" fontId="20" fillId="0" borderId="0" xfId="0" applyFont="1" applyBorder="1" applyAlignment="1" quotePrefix="1">
      <alignment horizontal="left" vertical="center" wrapText="1"/>
    </xf>
    <xf numFmtId="0" fontId="24" fillId="0" borderId="0" xfId="0" applyFont="1"/>
    <xf numFmtId="0" fontId="0" fillId="0" borderId="0" xfId="0" applyFont="1" applyAlignment="1" quotePrefix="1">
      <alignment horizontal="center"/>
    </xf>
    <xf numFmtId="0" fontId="31" fillId="0" borderId="24" xfId="0" applyFont="1" applyFill="1" applyBorder="1" applyAlignment="1">
      <alignment horizontal="left"/>
    </xf>
    <xf numFmtId="0" fontId="30" fillId="0" borderId="0" xfId="0" applyFont="1" applyFill="1" applyBorder="1"/>
    <xf numFmtId="166" fontId="3" fillId="0" borderId="3" xfId="16" applyNumberFormat="1" applyFont="1" applyBorder="1"/>
    <xf numFmtId="0" fontId="19" fillId="0" borderId="16" xfId="0" applyFont="1" applyBorder="1"/>
    <xf numFmtId="0" fontId="19" fillId="0" borderId="0" xfId="0" applyFont="1" applyBorder="1"/>
    <xf numFmtId="0" fontId="2" fillId="0" borderId="17" xfId="0" applyFont="1" applyFill="1" applyBorder="1" applyAlignment="1">
      <alignment horizontal="lef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166" fontId="3" fillId="0" borderId="15" xfId="16" applyNumberFormat="1" applyFont="1" applyBorder="1"/>
    <xf numFmtId="166" fontId="3" fillId="0" borderId="25" xfId="16" applyNumberFormat="1" applyFont="1" applyBorder="1"/>
    <xf numFmtId="166" fontId="3" fillId="0" borderId="26" xfId="16" applyNumberFormat="1" applyFont="1" applyBorder="1"/>
    <xf numFmtId="166" fontId="23" fillId="0" borderId="3" xfId="16" applyNumberFormat="1" applyFont="1" applyBorder="1"/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vertical="top"/>
    </xf>
    <xf numFmtId="0" fontId="11" fillId="0" borderId="0" xfId="0" applyFont="1" applyFill="1" applyAlignment="1" quotePrefix="1">
      <alignment vertical="top"/>
    </xf>
    <xf numFmtId="44" fontId="2" fillId="0" borderId="0" xfId="16" applyFont="1"/>
    <xf numFmtId="0" fontId="22" fillId="0" borderId="24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66" fontId="22" fillId="0" borderId="0" xfId="16" applyNumberFormat="1" applyFont="1" applyFill="1" applyBorder="1" applyAlignment="1">
      <alignment horizontal="right"/>
    </xf>
    <xf numFmtId="0" fontId="25" fillId="0" borderId="0" xfId="0" applyFont="1" applyFill="1" applyBorder="1"/>
    <xf numFmtId="0" fontId="2" fillId="0" borderId="23" xfId="0" applyFont="1" applyFill="1" applyBorder="1"/>
    <xf numFmtId="0" fontId="2" fillId="0" borderId="21" xfId="0" applyFont="1" applyFill="1" applyBorder="1" applyAlignment="1">
      <alignment horizontal="center"/>
    </xf>
    <xf numFmtId="166" fontId="2" fillId="0" borderId="21" xfId="16" applyNumberFormat="1" applyFont="1" applyFill="1" applyBorder="1" applyAlignment="1">
      <alignment horizontal="left"/>
    </xf>
    <xf numFmtId="0" fontId="2" fillId="0" borderId="4" xfId="0" applyFont="1" applyFill="1" applyBorder="1"/>
    <xf numFmtId="1" fontId="22" fillId="0" borderId="6" xfId="0" applyNumberFormat="1" applyFont="1" applyFill="1" applyBorder="1" applyAlignment="1">
      <alignment horizontal="center" wrapText="1"/>
    </xf>
    <xf numFmtId="166" fontId="2" fillId="0" borderId="5" xfId="16" applyNumberFormat="1" applyFont="1" applyFill="1" applyBorder="1" applyAlignment="1">
      <alignment horizontal="left"/>
    </xf>
    <xf numFmtId="166" fontId="2" fillId="0" borderId="21" xfId="16" applyNumberFormat="1" applyFont="1" applyFill="1" applyBorder="1"/>
    <xf numFmtId="166" fontId="8" fillId="0" borderId="21" xfId="16" applyNumberFormat="1" applyFont="1" applyFill="1" applyBorder="1" applyAlignment="1">
      <alignment horizontal="center"/>
    </xf>
    <xf numFmtId="166" fontId="8" fillId="0" borderId="22" xfId="16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23" xfId="0" applyNumberFormat="1" applyFont="1" applyFill="1" applyBorder="1"/>
    <xf numFmtId="49" fontId="2" fillId="0" borderId="13" xfId="0" applyNumberFormat="1" applyFont="1" applyFill="1" applyBorder="1"/>
    <xf numFmtId="166" fontId="2" fillId="0" borderId="22" xfId="16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1" xfId="16" applyNumberFormat="1" applyFont="1" applyFill="1" applyBorder="1" applyAlignment="1">
      <alignment horizontal="left"/>
    </xf>
    <xf numFmtId="0" fontId="2" fillId="0" borderId="27" xfId="0" applyFont="1" applyBorder="1"/>
    <xf numFmtId="0" fontId="10" fillId="0" borderId="28" xfId="0" applyFont="1" applyBorder="1"/>
    <xf numFmtId="0" fontId="2" fillId="0" borderId="28" xfId="0" applyFont="1" applyBorder="1"/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/>
    <xf numFmtId="166" fontId="8" fillId="0" borderId="5" xfId="16" applyNumberFormat="1" applyFont="1" applyFill="1" applyBorder="1" applyAlignment="1">
      <alignment horizontal="center"/>
    </xf>
    <xf numFmtId="44" fontId="2" fillId="0" borderId="21" xfId="16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29" xfId="16" applyNumberFormat="1" applyFont="1" applyBorder="1" applyAlignment="1">
      <alignment horizontal="center" wrapText="1"/>
    </xf>
    <xf numFmtId="166" fontId="2" fillId="0" borderId="22" xfId="16" applyNumberFormat="1" applyFont="1" applyFill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31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33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33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7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 quotePrefix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39" fillId="0" borderId="0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6" fillId="3" borderId="27" xfId="0" applyFont="1" applyFill="1" applyBorder="1" applyAlignment="1" applyProtection="1">
      <alignment horizontal="left" vertical="top"/>
      <protection locked="0"/>
    </xf>
    <xf numFmtId="0" fontId="36" fillId="3" borderId="28" xfId="0" applyFont="1" applyFill="1" applyBorder="1" applyAlignment="1" applyProtection="1">
      <alignment horizontal="left" vertical="top"/>
      <protection locked="0"/>
    </xf>
    <xf numFmtId="0" fontId="36" fillId="3" borderId="30" xfId="0" applyFont="1" applyFill="1" applyBorder="1" applyAlignment="1" applyProtection="1">
      <alignment horizontal="left" vertical="top"/>
      <protection locked="0"/>
    </xf>
    <xf numFmtId="0" fontId="36" fillId="3" borderId="31" xfId="0" applyFont="1" applyFill="1" applyBorder="1" applyAlignment="1" applyProtection="1">
      <alignment horizontal="left" vertical="top"/>
      <protection locked="0"/>
    </xf>
    <xf numFmtId="166" fontId="36" fillId="3" borderId="31" xfId="16" applyNumberFormat="1" applyFont="1" applyFill="1" applyBorder="1" applyAlignment="1" applyProtection="1">
      <alignment horizontal="left" vertical="top"/>
      <protection locked="0"/>
    </xf>
    <xf numFmtId="0" fontId="36" fillId="3" borderId="27" xfId="0" applyFont="1" applyFill="1" applyBorder="1" applyAlignment="1" applyProtection="1">
      <alignment vertical="top"/>
      <protection locked="0"/>
    </xf>
    <xf numFmtId="0" fontId="36" fillId="3" borderId="28" xfId="0" applyFont="1" applyFill="1" applyBorder="1" applyAlignment="1" applyProtection="1">
      <alignment vertical="top"/>
      <protection locked="0"/>
    </xf>
    <xf numFmtId="0" fontId="34" fillId="3" borderId="30" xfId="0" applyFont="1" applyFill="1" applyBorder="1" applyAlignment="1" applyProtection="1">
      <alignment vertical="top"/>
      <protection locked="0"/>
    </xf>
    <xf numFmtId="0" fontId="34" fillId="3" borderId="31" xfId="0" applyFont="1" applyFill="1" applyBorder="1" applyAlignment="1" applyProtection="1">
      <alignment horizontal="left" vertical="top"/>
      <protection locked="0"/>
    </xf>
    <xf numFmtId="165" fontId="34" fillId="3" borderId="31" xfId="18" applyNumberFormat="1" applyFont="1" applyFill="1" applyBorder="1" applyAlignment="1" applyProtection="1">
      <alignment horizontal="center"/>
      <protection locked="0"/>
    </xf>
    <xf numFmtId="49" fontId="36" fillId="3" borderId="31" xfId="0" applyNumberFormat="1" applyFont="1" applyFill="1" applyBorder="1" applyAlignment="1" applyProtection="1">
      <alignment horizontal="right" vertical="top"/>
      <protection locked="0"/>
    </xf>
    <xf numFmtId="0" fontId="34" fillId="3" borderId="28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166" fontId="34" fillId="3" borderId="29" xfId="16" applyNumberFormat="1" applyFont="1" applyFill="1" applyBorder="1" applyAlignment="1" applyProtection="1">
      <alignment horizontal="center"/>
      <protection locked="0"/>
    </xf>
    <xf numFmtId="166" fontId="34" fillId="3" borderId="36" xfId="16" applyNumberFormat="1" applyFont="1" applyFill="1" applyBorder="1" applyAlignment="1" applyProtection="1">
      <alignment horizontal="center"/>
      <protection locked="0"/>
    </xf>
    <xf numFmtId="49" fontId="33" fillId="3" borderId="27" xfId="0" applyNumberFormat="1" applyFont="1" applyFill="1" applyBorder="1" applyProtection="1">
      <protection locked="0"/>
    </xf>
    <xf numFmtId="0" fontId="33" fillId="3" borderId="30" xfId="0" applyFont="1" applyFill="1" applyBorder="1" applyProtection="1">
      <protection locked="0"/>
    </xf>
    <xf numFmtId="166" fontId="34" fillId="3" borderId="35" xfId="16" applyNumberFormat="1" applyFont="1" applyFill="1" applyBorder="1" applyAlignment="1" applyProtection="1">
      <alignment horizontal="center"/>
      <protection locked="0"/>
    </xf>
    <xf numFmtId="0" fontId="33" fillId="4" borderId="31" xfId="0" applyFont="1" applyFill="1" applyBorder="1" applyAlignment="1" applyProtection="1">
      <alignment horizontal="left" vertical="center"/>
      <protection locked="0"/>
    </xf>
    <xf numFmtId="49" fontId="33" fillId="4" borderId="31" xfId="0" applyNumberFormat="1" applyFont="1" applyFill="1" applyBorder="1" applyAlignment="1" applyProtection="1">
      <alignment horizontal="left" vertical="center"/>
      <protection locked="0"/>
    </xf>
    <xf numFmtId="1" fontId="33" fillId="4" borderId="37" xfId="0" applyNumberFormat="1" applyFont="1" applyFill="1" applyBorder="1" applyAlignment="1" applyProtection="1">
      <alignment horizontal="left" vertical="center"/>
      <protection locked="0"/>
    </xf>
    <xf numFmtId="1" fontId="33" fillId="4" borderId="31" xfId="0" applyNumberFormat="1" applyFont="1" applyFill="1" applyBorder="1" applyAlignment="1" applyProtection="1">
      <alignment horizontal="left" vertical="center"/>
      <protection locked="0"/>
    </xf>
    <xf numFmtId="0" fontId="33" fillId="4" borderId="31" xfId="0" applyFont="1" applyFill="1" applyBorder="1" applyAlignment="1" applyProtection="1">
      <alignment horizontal="left"/>
      <protection locked="0"/>
    </xf>
    <xf numFmtId="0" fontId="33" fillId="4" borderId="31" xfId="0" applyFont="1" applyFill="1" applyBorder="1" applyAlignment="1" applyProtection="1">
      <alignment vertical="top"/>
      <protection locked="0"/>
    </xf>
    <xf numFmtId="0" fontId="33" fillId="3" borderId="27" xfId="0" applyFont="1" applyFill="1" applyBorder="1" applyProtection="1">
      <protection locked="0"/>
    </xf>
    <xf numFmtId="0" fontId="33" fillId="3" borderId="31" xfId="0" applyFont="1" applyFill="1" applyBorder="1" applyAlignment="1" applyProtection="1">
      <alignment vertical="top"/>
      <protection locked="0"/>
    </xf>
    <xf numFmtId="0" fontId="16" fillId="0" borderId="0" xfId="0" applyFont="1" applyProtection="1" quotePrefix="1">
      <protection locked="0"/>
    </xf>
    <xf numFmtId="0" fontId="16" fillId="0" borderId="0" xfId="0" applyFont="1" applyAlignment="1" applyProtection="1" quotePrefix="1">
      <alignment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40" fillId="0" borderId="0" xfId="0" applyFont="1" applyAlignment="1" quotePrefix="1">
      <alignment wrapText="1"/>
    </xf>
    <xf numFmtId="0" fontId="40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2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41" fillId="0" borderId="0" xfId="0" applyFont="1" applyBorder="1" applyAlignment="1" applyProtection="1" quotePrefix="1">
      <alignment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49" fontId="34" fillId="3" borderId="31" xfId="18" applyNumberFormat="1" applyFont="1" applyFill="1" applyBorder="1" applyAlignment="1" applyProtection="1" quotePrefix="1">
      <alignment horizontal="center"/>
      <protection locked="0"/>
    </xf>
    <xf numFmtId="49" fontId="36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6" fillId="3" borderId="31" xfId="0" applyFont="1" applyFill="1" applyBorder="1" applyAlignment="1" applyProtection="1" quotePrefix="1">
      <alignment horizontal="left" vertical="top"/>
      <protection locked="0"/>
    </xf>
    <xf numFmtId="0" fontId="42" fillId="0" borderId="0" xfId="0" applyFont="1" applyBorder="1" applyAlignment="1" applyProtection="1" quotePrefix="1">
      <alignment vertical="top" wrapText="1"/>
      <protection locked="0"/>
    </xf>
    <xf numFmtId="0" fontId="22" fillId="0" borderId="3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166" fontId="34" fillId="3" borderId="28" xfId="16" applyNumberFormat="1" applyFont="1" applyFill="1" applyBorder="1" applyAlignment="1" applyProtection="1">
      <alignment horizontal="center"/>
      <protection locked="0"/>
    </xf>
    <xf numFmtId="166" fontId="34" fillId="3" borderId="40" xfId="16" applyNumberFormat="1" applyFont="1" applyFill="1" applyBorder="1" applyAlignment="1" applyProtection="1">
      <alignment horizontal="center"/>
      <protection locked="0"/>
    </xf>
    <xf numFmtId="0" fontId="33" fillId="4" borderId="41" xfId="0" applyFont="1" applyFill="1" applyBorder="1" applyAlignment="1" applyProtection="1">
      <alignment vertical="top"/>
      <protection locked="0"/>
    </xf>
    <xf numFmtId="0" fontId="33" fillId="4" borderId="3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2" fillId="0" borderId="5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1" fillId="0" borderId="46" xfId="0" applyFont="1" applyFill="1" applyBorder="1" applyAlignment="1" applyProtection="1">
      <alignment horizontal="left"/>
      <protection locked="0"/>
    </xf>
    <xf numFmtId="0" fontId="21" fillId="0" borderId="46" xfId="0" applyFont="1" applyFill="1" applyBorder="1" applyProtection="1">
      <protection locked="0"/>
    </xf>
    <xf numFmtId="0" fontId="21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4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1" fillId="0" borderId="46" xfId="0" applyFont="1" applyBorder="1" applyAlignment="1" applyProtection="1" quotePrefix="1">
      <alignment wrapText="1"/>
      <protection locked="0"/>
    </xf>
    <xf numFmtId="0" fontId="21" fillId="0" borderId="0" xfId="0" applyFont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46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9" fillId="0" borderId="46" xfId="0" applyFont="1" applyBorder="1" applyAlignment="1" applyProtection="1" quotePrefix="1">
      <alignment vertical="center" wrapText="1"/>
      <protection locked="0"/>
    </xf>
    <xf numFmtId="0" fontId="29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3" fillId="0" borderId="0" xfId="0" applyFont="1" applyProtection="1" quotePrefix="1">
      <protection/>
    </xf>
    <xf numFmtId="0" fontId="17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4" fillId="0" borderId="33" xfId="0" applyFont="1" applyBorder="1" applyProtection="1">
      <protection/>
    </xf>
    <xf numFmtId="0" fontId="34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 vertical="top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43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17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4" fillId="0" borderId="0" xfId="0" applyFont="1" applyBorder="1" applyAlignment="1" applyProtection="1">
      <alignment wrapText="1"/>
      <protection/>
    </xf>
    <xf numFmtId="0" fontId="34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/>
      <protection/>
    </xf>
    <xf numFmtId="0" fontId="33" fillId="0" borderId="0" xfId="0" applyFont="1" applyBorder="1" applyProtection="1"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vertical="top"/>
      <protection/>
    </xf>
    <xf numFmtId="0" fontId="39" fillId="0" borderId="0" xfId="0" applyFont="1" applyBorder="1" applyProtection="1">
      <protection/>
    </xf>
    <xf numFmtId="0" fontId="1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0" xfId="0" applyFont="1" applyBorder="1" applyProtection="1">
      <protection/>
    </xf>
    <xf numFmtId="0" fontId="34" fillId="0" borderId="0" xfId="0" applyFont="1" applyBorder="1" applyProtection="1"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0" fontId="42" fillId="0" borderId="0" xfId="0" applyFont="1" applyBorder="1" applyProtection="1">
      <protection/>
    </xf>
    <xf numFmtId="0" fontId="40" fillId="0" borderId="0" xfId="0" applyFont="1" applyBorder="1" applyAlignment="1" applyProtection="1">
      <alignment vertical="top"/>
      <protection/>
    </xf>
    <xf numFmtId="0" fontId="36" fillId="0" borderId="27" xfId="0" applyFont="1" applyBorder="1" applyProtection="1">
      <protection/>
    </xf>
    <xf numFmtId="0" fontId="34" fillId="0" borderId="30" xfId="0" applyFont="1" applyBorder="1" applyProtection="1">
      <protection/>
    </xf>
    <xf numFmtId="0" fontId="1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2" fillId="0" borderId="27" xfId="0" applyFont="1" applyBorder="1" applyProtection="1">
      <protection/>
    </xf>
    <xf numFmtId="0" fontId="2" fillId="0" borderId="30" xfId="0" applyFont="1" applyBorder="1" applyProtection="1">
      <protection/>
    </xf>
    <xf numFmtId="0" fontId="2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6" fillId="0" borderId="49" xfId="0" applyFont="1" applyBorder="1" applyAlignment="1" applyProtection="1">
      <alignment horizontal="center" wrapText="1"/>
      <protection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3" fillId="0" borderId="2" xfId="0" applyFont="1" applyBorder="1"/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0" fillId="0" borderId="0" xfId="0" applyFont="1" applyBorder="1" applyAlignment="1">
      <alignment horizontal="left" vertical="center" wrapText="1"/>
    </xf>
    <xf numFmtId="167" fontId="34" fillId="5" borderId="3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4" fontId="2" fillId="0" borderId="0" xfId="16" applyFont="1" applyBorder="1"/>
    <xf numFmtId="44" fontId="3" fillId="0" borderId="0" xfId="16" applyFont="1" applyBorder="1"/>
    <xf numFmtId="165" fontId="34" fillId="0" borderId="0" xfId="18" applyNumberFormat="1" applyFon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vertical="top"/>
      <protection locked="0"/>
    </xf>
    <xf numFmtId="166" fontId="34" fillId="3" borderId="51" xfId="16" applyNumberFormat="1" applyFont="1" applyFill="1" applyBorder="1" applyAlignment="1" applyProtection="1">
      <alignment horizontal="center"/>
      <protection locked="0"/>
    </xf>
    <xf numFmtId="166" fontId="34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8" fillId="0" borderId="11" xfId="16" applyNumberFormat="1" applyFont="1" applyFill="1" applyBorder="1" applyAlignment="1">
      <alignment horizontal="center"/>
    </xf>
    <xf numFmtId="166" fontId="23" fillId="0" borderId="26" xfId="16" applyNumberFormat="1" applyFont="1" applyBorder="1"/>
    <xf numFmtId="44" fontId="2" fillId="0" borderId="0" xfId="16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2" fillId="2" borderId="50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 wrapText="1"/>
    </xf>
    <xf numFmtId="166" fontId="8" fillId="2" borderId="5" xfId="16" applyNumberFormat="1" applyFont="1" applyFill="1" applyBorder="1" applyAlignment="1">
      <alignment horizontal="center"/>
    </xf>
    <xf numFmtId="166" fontId="23" fillId="2" borderId="3" xfId="16" applyNumberFormat="1" applyFont="1" applyFill="1" applyBorder="1"/>
    <xf numFmtId="0" fontId="22" fillId="0" borderId="0" xfId="0" applyFont="1" applyFill="1" applyBorder="1" applyAlignment="1">
      <alignment horizontal="right" vertical="center"/>
    </xf>
    <xf numFmtId="166" fontId="22" fillId="0" borderId="0" xfId="16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47" fillId="0" borderId="0" xfId="0" applyFont="1"/>
    <xf numFmtId="0" fontId="33" fillId="0" borderId="0" xfId="0" applyFont="1" applyBorder="1" applyAlignment="1" applyProtection="1">
      <alignment vertical="top" wrapText="1"/>
      <protection locked="0"/>
    </xf>
    <xf numFmtId="166" fontId="34" fillId="5" borderId="31" xfId="16" applyNumberFormat="1" applyFont="1" applyFill="1" applyBorder="1" applyAlignment="1" applyProtection="1">
      <alignment horizontal="center" vertical="center"/>
      <protection locked="0"/>
    </xf>
    <xf numFmtId="166" fontId="34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3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2" fillId="0" borderId="24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6" fillId="3" borderId="27" xfId="0" applyNumberFormat="1" applyFont="1" applyFill="1" applyBorder="1" applyAlignment="1" applyProtection="1">
      <alignment horizontal="left" vertical="top"/>
      <protection locked="0"/>
    </xf>
    <xf numFmtId="44" fontId="48" fillId="0" borderId="0" xfId="20" applyFont="1"/>
    <xf numFmtId="166" fontId="0" fillId="0" borderId="0" xfId="20" applyNumberFormat="1" applyFont="1"/>
    <xf numFmtId="0" fontId="1" fillId="0" borderId="0" xfId="21">
      <alignment/>
      <protection/>
    </xf>
    <xf numFmtId="44" fontId="0" fillId="0" borderId="0" xfId="20" applyFont="1" quotePrefix="1"/>
    <xf numFmtId="166" fontId="0" fillId="0" borderId="0" xfId="20" applyNumberFormat="1" applyFont="1" applyAlignment="1">
      <alignment horizontal="right"/>
    </xf>
    <xf numFmtId="0" fontId="1" fillId="0" borderId="0" xfId="21" applyAlignment="1">
      <alignment horizontal="center"/>
      <protection/>
    </xf>
    <xf numFmtId="164" fontId="0" fillId="0" borderId="0" xfId="22" applyNumberFormat="1" applyFont="1"/>
    <xf numFmtId="44" fontId="0" fillId="0" borderId="0" xfId="20" applyFont="1"/>
    <xf numFmtId="164" fontId="0" fillId="0" borderId="4" xfId="22" applyNumberFormat="1" applyFont="1" applyBorder="1"/>
    <xf numFmtId="44" fontId="0" fillId="0" borderId="4" xfId="20" applyFont="1" applyBorder="1"/>
    <xf numFmtId="44" fontId="1" fillId="0" borderId="0" xfId="21" applyNumberFormat="1">
      <alignment/>
      <protection/>
    </xf>
    <xf numFmtId="164" fontId="1" fillId="0" borderId="0" xfId="21" applyNumberFormat="1">
      <alignment/>
      <protection/>
    </xf>
    <xf numFmtId="44" fontId="0" fillId="6" borderId="0" xfId="20" applyFont="1" applyFill="1"/>
    <xf numFmtId="166" fontId="0" fillId="0" borderId="0" xfId="20" applyNumberFormat="1" applyFont="1" applyAlignment="1">
      <alignment horizontal="center"/>
    </xf>
    <xf numFmtId="44" fontId="1" fillId="0" borderId="0" xfId="20" applyFont="1" applyBorder="1" quotePrefix="1"/>
    <xf numFmtId="166" fontId="1" fillId="0" borderId="0" xfId="21" applyNumberFormat="1">
      <alignment/>
      <protection/>
    </xf>
    <xf numFmtId="0" fontId="2" fillId="0" borderId="0" xfId="0" applyFont="1" applyAlignment="1" applyProtection="1">
      <alignment wrapText="1"/>
      <protection/>
    </xf>
    <xf numFmtId="0" fontId="33" fillId="5" borderId="27" xfId="0" applyFont="1" applyFill="1" applyBorder="1" applyAlignment="1" applyProtection="1">
      <alignment vertical="top"/>
      <protection locked="0"/>
    </xf>
    <xf numFmtId="0" fontId="33" fillId="5" borderId="28" xfId="0" applyFont="1" applyFill="1" applyBorder="1" applyAlignment="1" applyProtection="1">
      <alignment vertical="top"/>
      <protection locked="0"/>
    </xf>
    <xf numFmtId="0" fontId="33" fillId="5" borderId="30" xfId="0" applyFont="1" applyFill="1" applyBorder="1" applyAlignment="1" applyProtection="1">
      <alignment vertical="top"/>
      <protection locked="0"/>
    </xf>
    <xf numFmtId="49" fontId="33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3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3" fillId="5" borderId="30" xfId="0" applyNumberFormat="1" applyFont="1" applyFill="1" applyBorder="1" applyAlignment="1" applyProtection="1" quotePrefix="1">
      <alignment vertical="center" wrapText="1"/>
      <protection locked="0"/>
    </xf>
    <xf numFmtId="0" fontId="41" fillId="0" borderId="0" xfId="0" applyFont="1" applyBorder="1" applyAlignment="1" applyProtection="1" quotePrefix="1">
      <alignment vertical="center" wrapText="1"/>
      <protection/>
    </xf>
    <xf numFmtId="0" fontId="36" fillId="0" borderId="0" xfId="0" applyFont="1" applyFill="1" applyBorder="1" applyAlignment="1" applyProtection="1">
      <alignment horizontal="center" wrapText="1"/>
      <protection/>
    </xf>
    <xf numFmtId="0" fontId="36" fillId="0" borderId="49" xfId="0" applyFont="1" applyFill="1" applyBorder="1" applyAlignment="1" applyProtection="1">
      <alignment horizontal="center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49" xfId="0" applyFont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27" xfId="0" applyFont="1" applyFill="1" applyBorder="1" applyAlignment="1" applyProtection="1">
      <alignment wrapText="1"/>
      <protection/>
    </xf>
    <xf numFmtId="0" fontId="22" fillId="0" borderId="30" xfId="0" applyFont="1" applyFill="1" applyBorder="1" applyAlignment="1" applyProtection="1">
      <alignment wrapText="1"/>
      <protection/>
    </xf>
    <xf numFmtId="0" fontId="22" fillId="0" borderId="27" xfId="0" applyFont="1" applyBorder="1" applyAlignment="1" applyProtection="1">
      <alignment vertical="top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27" xfId="0" applyFont="1" applyBorder="1" applyAlignment="1" applyProtection="1">
      <alignment wrapText="1"/>
      <protection/>
    </xf>
    <xf numFmtId="0" fontId="36" fillId="0" borderId="30" xfId="0" applyFont="1" applyBorder="1" applyAlignment="1" applyProtection="1">
      <alignment wrapText="1"/>
      <protection/>
    </xf>
    <xf numFmtId="0" fontId="33" fillId="0" borderId="49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 wrapText="1"/>
      <protection/>
    </xf>
    <xf numFmtId="0" fontId="36" fillId="0" borderId="27" xfId="0" applyFont="1" applyFill="1" applyBorder="1" applyAlignment="1" applyProtection="1">
      <alignment wrapText="1"/>
      <protection/>
    </xf>
    <xf numFmtId="0" fontId="36" fillId="0" borderId="30" xfId="0" applyFont="1" applyFill="1" applyBorder="1" applyAlignment="1" applyProtection="1">
      <alignment wrapText="1"/>
      <protection/>
    </xf>
    <xf numFmtId="0" fontId="36" fillId="0" borderId="27" xfId="0" applyFont="1" applyBorder="1" applyAlignment="1" applyProtection="1">
      <alignment vertical="top" wrapText="1"/>
      <protection/>
    </xf>
    <xf numFmtId="0" fontId="36" fillId="0" borderId="3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horizontal="left" vertical="top" wrapText="1"/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41" fillId="0" borderId="24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 quotePrefix="1">
      <alignment vertical="top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 applyProtection="1">
      <alignment vertical="top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1" fillId="0" borderId="24" xfId="0" applyFont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0" fontId="34" fillId="5" borderId="27" xfId="0" applyFont="1" applyFill="1" applyBorder="1" applyAlignment="1" applyProtection="1">
      <alignment horizontal="left" vertical="center" wrapText="1"/>
      <protection locked="0"/>
    </xf>
    <xf numFmtId="0" fontId="34" fillId="5" borderId="28" xfId="0" applyFont="1" applyFill="1" applyBorder="1" applyAlignment="1" applyProtection="1">
      <alignment horizontal="left" vertical="center" wrapText="1"/>
      <protection locked="0"/>
    </xf>
    <xf numFmtId="0" fontId="34" fillId="5" borderId="30" xfId="0" applyFont="1" applyFill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4" fillId="7" borderId="55" xfId="0" applyFont="1" applyFill="1" applyBorder="1" applyAlignment="1">
      <alignment horizontal="center" vertical="center"/>
    </xf>
    <xf numFmtId="166" fontId="22" fillId="0" borderId="27" xfId="16" applyNumberFormat="1" applyFont="1" applyFill="1" applyBorder="1" applyAlignment="1">
      <alignment horizontal="center" vertical="center" wrapText="1"/>
    </xf>
    <xf numFmtId="166" fontId="22" fillId="0" borderId="28" xfId="16" applyNumberFormat="1" applyFont="1" applyFill="1" applyBorder="1" applyAlignment="1">
      <alignment horizontal="center" vertical="center" wrapText="1"/>
    </xf>
    <xf numFmtId="166" fontId="22" fillId="0" borderId="30" xfId="16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2" fillId="0" borderId="23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2" fillId="0" borderId="8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166" fontId="3" fillId="0" borderId="53" xfId="16" applyNumberFormat="1" applyFont="1" applyBorder="1" applyAlignment="1">
      <alignment horizontal="center"/>
    </xf>
    <xf numFmtId="166" fontId="3" fillId="0" borderId="54" xfId="16" applyNumberFormat="1" applyFont="1" applyBorder="1" applyAlignment="1">
      <alignment horizontal="center"/>
    </xf>
    <xf numFmtId="0" fontId="22" fillId="0" borderId="57" xfId="0" applyFont="1" applyFill="1" applyBorder="1" applyAlignment="1">
      <alignment horizontal="left"/>
    </xf>
    <xf numFmtId="0" fontId="22" fillId="0" borderId="58" xfId="0" applyFont="1" applyFill="1" applyBorder="1" applyAlignment="1">
      <alignment horizontal="left"/>
    </xf>
    <xf numFmtId="0" fontId="22" fillId="0" borderId="59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left"/>
    </xf>
    <xf numFmtId="0" fontId="22" fillId="0" borderId="23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2" fillId="0" borderId="60" xfId="0" applyFont="1" applyBorder="1" applyAlignment="1">
      <alignment horizontal="center" wrapText="1"/>
    </xf>
    <xf numFmtId="0" fontId="22" fillId="0" borderId="61" xfId="0" applyFont="1" applyBorder="1" applyAlignment="1">
      <alignment horizontal="center" wrapText="1"/>
    </xf>
    <xf numFmtId="3" fontId="1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 applyProtection="1">
      <alignment vertical="top" wrapText="1"/>
      <protection locked="0"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166" fontId="2" fillId="0" borderId="57" xfId="16" applyNumberFormat="1" applyFont="1" applyBorder="1" applyAlignment="1">
      <alignment horizontal="center"/>
    </xf>
    <xf numFmtId="166" fontId="2" fillId="0" borderId="62" xfId="16" applyNumberFormat="1" applyFont="1" applyBorder="1" applyAlignment="1">
      <alignment horizontal="center"/>
    </xf>
    <xf numFmtId="3" fontId="2" fillId="0" borderId="63" xfId="0" applyNumberFormat="1" applyFont="1" applyBorder="1" applyAlignment="1">
      <alignment horizontal="center" vertical="center" wrapText="1"/>
    </xf>
    <xf numFmtId="3" fontId="2" fillId="0" borderId="64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2" fillId="0" borderId="50" xfId="0" applyFont="1" applyFill="1" applyBorder="1" applyAlignment="1">
      <alignment horizontal="center" wrapText="1"/>
    </xf>
    <xf numFmtId="0" fontId="22" fillId="0" borderId="51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left" vertical="top" wrapText="1"/>
    </xf>
    <xf numFmtId="0" fontId="22" fillId="0" borderId="0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4" fillId="7" borderId="55" xfId="0" applyFont="1" applyFill="1" applyBorder="1" applyAlignment="1">
      <alignment horizontal="center" vertical="center"/>
    </xf>
    <xf numFmtId="0" fontId="15" fillId="7" borderId="55" xfId="0" applyFont="1" applyFill="1" applyBorder="1" applyAlignment="1">
      <alignment horizontal="center" vertical="center"/>
    </xf>
    <xf numFmtId="167" fontId="22" fillId="0" borderId="27" xfId="16" applyNumberFormat="1" applyFont="1" applyFill="1" applyBorder="1" applyAlignment="1">
      <alignment horizontal="center" vertical="center" wrapText="1"/>
    </xf>
    <xf numFmtId="167" fontId="22" fillId="0" borderId="28" xfId="16" applyNumberFormat="1" applyFont="1" applyFill="1" applyBorder="1" applyAlignment="1">
      <alignment horizontal="center" vertical="center" wrapText="1"/>
    </xf>
    <xf numFmtId="167" fontId="22" fillId="0" borderId="30" xfId="1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/>
    <xf numFmtId="0" fontId="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16" xfId="0" applyFont="1" applyFill="1" applyBorder="1" applyAlignment="1">
      <alignment wrapText="1"/>
    </xf>
    <xf numFmtId="0" fontId="22" fillId="0" borderId="63" xfId="0" applyFont="1" applyBorder="1"/>
    <xf numFmtId="0" fontId="22" fillId="0" borderId="65" xfId="0" applyFont="1" applyBorder="1"/>
    <xf numFmtId="0" fontId="22" fillId="0" borderId="38" xfId="0" applyFont="1" applyBorder="1"/>
    <xf numFmtId="0" fontId="22" fillId="0" borderId="53" xfId="0" applyFont="1" applyBorder="1"/>
    <xf numFmtId="0" fontId="22" fillId="0" borderId="49" xfId="0" applyFont="1" applyBorder="1"/>
    <xf numFmtId="0" fontId="22" fillId="0" borderId="39" xfId="0" applyFont="1" applyBorder="1"/>
    <xf numFmtId="49" fontId="33" fillId="5" borderId="27" xfId="0" applyNumberFormat="1" applyFont="1" applyFill="1" applyBorder="1" applyAlignment="1" applyProtection="1" quotePrefix="1">
      <alignment vertical="center" wrapText="1"/>
      <protection/>
    </xf>
    <xf numFmtId="49" fontId="33" fillId="5" borderId="28" xfId="0" applyNumberFormat="1" applyFont="1" applyFill="1" applyBorder="1" applyAlignment="1" applyProtection="1" quotePrefix="1">
      <alignment vertical="center" wrapText="1"/>
      <protection/>
    </xf>
    <xf numFmtId="49" fontId="33" fillId="5" borderId="30" xfId="0" applyNumberFormat="1" applyFont="1" applyFill="1" applyBorder="1" applyAlignment="1" applyProtection="1" quotePrefix="1">
      <alignment vertical="center" wrapText="1"/>
      <protection/>
    </xf>
    <xf numFmtId="167" fontId="22" fillId="0" borderId="27" xfId="18" applyNumberFormat="1" applyFont="1" applyFill="1" applyBorder="1" applyAlignment="1">
      <alignment horizontal="center" vertical="center" wrapText="1"/>
    </xf>
    <xf numFmtId="167" fontId="22" fillId="0" borderId="28" xfId="18" applyNumberFormat="1" applyFont="1" applyFill="1" applyBorder="1" applyAlignment="1">
      <alignment horizontal="center" vertical="center" wrapText="1"/>
    </xf>
    <xf numFmtId="167" fontId="22" fillId="0" borderId="30" xfId="18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166" fontId="2" fillId="0" borderId="7" xfId="16" applyNumberFormat="1" applyFont="1" applyBorder="1"/>
    <xf numFmtId="166" fontId="2" fillId="0" borderId="66" xfId="16" applyNumberFormat="1" applyFont="1" applyBorder="1"/>
    <xf numFmtId="166" fontId="3" fillId="0" borderId="1" xfId="16" applyNumberFormat="1" applyFont="1" applyBorder="1"/>
    <xf numFmtId="166" fontId="3" fillId="0" borderId="67" xfId="16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Normal 2" xfId="21"/>
    <cellStyle name="Comm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C48" sqref="C48:M48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3" width="16.421875" style="105" bestFit="1" customWidth="1"/>
    <col min="14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0" t="s">
        <v>60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82" t="s">
        <v>76</v>
      </c>
      <c r="E11" s="382"/>
      <c r="F11" s="383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84" t="s">
        <v>75</v>
      </c>
      <c r="E12" s="384"/>
      <c r="F12" s="385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84" t="s">
        <v>74</v>
      </c>
      <c r="E13" s="384"/>
      <c r="F13" s="385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86" t="s">
        <v>73</v>
      </c>
      <c r="E14" s="384"/>
      <c r="F14" s="385"/>
      <c r="G14" s="138" t="s">
        <v>161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84" t="s">
        <v>72</v>
      </c>
      <c r="E15" s="384"/>
      <c r="F15" s="385"/>
      <c r="G15" s="138" t="s">
        <v>162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84" t="s">
        <v>103</v>
      </c>
      <c r="E16" s="384"/>
      <c r="F16" s="240"/>
      <c r="G16" s="187" t="s">
        <v>163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84" t="s">
        <v>69</v>
      </c>
      <c r="E17" s="384"/>
      <c r="F17" s="385"/>
      <c r="G17" s="141" t="s">
        <v>164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82" t="s">
        <v>70</v>
      </c>
      <c r="E18" s="382"/>
      <c r="F18" s="383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82" t="s">
        <v>139</v>
      </c>
      <c r="E19" s="382"/>
      <c r="F19" s="383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165</v>
      </c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0" t="s">
        <v>125</v>
      </c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400" t="s">
        <v>144</v>
      </c>
      <c r="E39" s="400"/>
      <c r="F39" s="400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90" t="s">
        <v>77</v>
      </c>
      <c r="E40" s="390"/>
      <c r="F40" s="39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90" t="s">
        <v>78</v>
      </c>
      <c r="E41" s="390"/>
      <c r="F41" s="39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94" t="s">
        <v>134</v>
      </c>
      <c r="E43" s="395"/>
      <c r="F43" s="395"/>
      <c r="G43" s="395"/>
      <c r="H43" s="395"/>
      <c r="I43" s="396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97" t="s">
        <v>99</v>
      </c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1" t="s">
        <v>20</v>
      </c>
      <c r="F57" s="381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 t="s">
        <v>165</v>
      </c>
      <c r="D58" s="158" t="s">
        <v>50</v>
      </c>
      <c r="E58" s="392" t="s">
        <v>166</v>
      </c>
      <c r="F58" s="393"/>
      <c r="G58" s="151"/>
      <c r="H58" s="151">
        <v>329877</v>
      </c>
      <c r="I58" s="151">
        <v>997877</v>
      </c>
      <c r="J58" s="151">
        <v>1022824</v>
      </c>
      <c r="K58" s="151">
        <v>1048395</v>
      </c>
      <c r="L58" s="151">
        <v>1074605</v>
      </c>
      <c r="M58" s="151">
        <v>49885040</v>
      </c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8" t="s">
        <v>84</v>
      </c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1"/>
      <c r="D69" s="371"/>
      <c r="E69" s="371"/>
      <c r="F69" s="371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90" t="s">
        <v>85</v>
      </c>
      <c r="F71" s="390"/>
      <c r="G71" s="390"/>
      <c r="H71" s="390"/>
      <c r="I71" s="390"/>
      <c r="J71" s="390"/>
      <c r="K71" s="390"/>
      <c r="L71" s="390"/>
      <c r="M71" s="390"/>
      <c r="N71" s="180"/>
      <c r="O71" s="211"/>
    </row>
    <row r="72" spans="2:15" ht="13.5" customHeight="1">
      <c r="B72" s="210"/>
      <c r="C72" s="268" t="s">
        <v>25</v>
      </c>
      <c r="D72" s="269"/>
      <c r="E72" s="375" t="s">
        <v>86</v>
      </c>
      <c r="F72" s="375"/>
      <c r="G72" s="375"/>
      <c r="H72" s="375"/>
      <c r="I72" s="375"/>
      <c r="J72" s="375"/>
      <c r="K72" s="375"/>
      <c r="L72" s="375"/>
      <c r="M72" s="375"/>
      <c r="N72" s="181"/>
      <c r="O72" s="211"/>
    </row>
    <row r="73" spans="2:15" ht="14.25">
      <c r="B73" s="210"/>
      <c r="C73" s="268" t="s">
        <v>53</v>
      </c>
      <c r="D73" s="269"/>
      <c r="E73" s="375" t="s">
        <v>87</v>
      </c>
      <c r="F73" s="358"/>
      <c r="G73" s="358"/>
      <c r="H73" s="358"/>
      <c r="I73" s="358"/>
      <c r="J73" s="358"/>
      <c r="K73" s="358"/>
      <c r="L73" s="358"/>
      <c r="M73" s="358"/>
      <c r="N73" s="179"/>
      <c r="O73" s="211"/>
    </row>
    <row r="74" spans="2:15" ht="14.25">
      <c r="B74" s="210"/>
      <c r="C74" s="388" t="s">
        <v>55</v>
      </c>
      <c r="D74" s="388"/>
      <c r="E74" s="375" t="s">
        <v>88</v>
      </c>
      <c r="F74" s="358"/>
      <c r="G74" s="358"/>
      <c r="H74" s="358"/>
      <c r="I74" s="358"/>
      <c r="J74" s="358"/>
      <c r="K74" s="358"/>
      <c r="L74" s="358"/>
      <c r="M74" s="358"/>
      <c r="N74" s="179"/>
      <c r="O74" s="211"/>
    </row>
    <row r="75" spans="2:15" ht="14.25" customHeight="1">
      <c r="B75" s="210"/>
      <c r="C75" s="387" t="s">
        <v>56</v>
      </c>
      <c r="D75" s="387"/>
      <c r="E75" s="375" t="s">
        <v>89</v>
      </c>
      <c r="F75" s="375"/>
      <c r="G75" s="375"/>
      <c r="H75" s="375"/>
      <c r="I75" s="375"/>
      <c r="J75" s="375"/>
      <c r="K75" s="375"/>
      <c r="L75" s="375"/>
      <c r="M75" s="375"/>
      <c r="N75" s="181"/>
      <c r="O75" s="211"/>
    </row>
    <row r="76" spans="2:15" ht="14.25">
      <c r="B76" s="210"/>
      <c r="C76" s="388" t="s">
        <v>57</v>
      </c>
      <c r="D76" s="388"/>
      <c r="E76" s="375"/>
      <c r="F76" s="358"/>
      <c r="G76" s="358"/>
      <c r="H76" s="358"/>
      <c r="I76" s="358"/>
      <c r="J76" s="358"/>
      <c r="K76" s="358"/>
      <c r="L76" s="358"/>
      <c r="M76" s="358"/>
      <c r="N76" s="179"/>
      <c r="O76" s="211"/>
    </row>
    <row r="77" spans="2:15" ht="15" customHeight="1">
      <c r="B77" s="210"/>
      <c r="C77" s="389" t="s">
        <v>26</v>
      </c>
      <c r="D77" s="389"/>
      <c r="E77" s="375" t="s">
        <v>90</v>
      </c>
      <c r="F77" s="358"/>
      <c r="G77" s="358"/>
      <c r="H77" s="358"/>
      <c r="I77" s="358"/>
      <c r="J77" s="358"/>
      <c r="K77" s="358"/>
      <c r="L77" s="358"/>
      <c r="M77" s="358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61" t="s">
        <v>40</v>
      </c>
      <c r="D81" s="361"/>
      <c r="E81" s="362" t="s">
        <v>22</v>
      </c>
      <c r="F81" s="362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72" t="s">
        <v>55</v>
      </c>
      <c r="D85" s="373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76" t="s">
        <v>56</v>
      </c>
      <c r="D86" s="377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72" t="s">
        <v>57</v>
      </c>
      <c r="D87" s="373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78" t="s">
        <v>26</v>
      </c>
      <c r="D88" s="379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61" t="s">
        <v>40</v>
      </c>
      <c r="D92" s="361"/>
      <c r="E92" s="362" t="s">
        <v>22</v>
      </c>
      <c r="F92" s="362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72" t="s">
        <v>55</v>
      </c>
      <c r="D96" s="373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76" t="s">
        <v>56</v>
      </c>
      <c r="D97" s="377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72" t="s">
        <v>57</v>
      </c>
      <c r="D98" s="373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78" t="s">
        <v>26</v>
      </c>
      <c r="D99" s="379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61" t="s">
        <v>40</v>
      </c>
      <c r="D103" s="361"/>
      <c r="E103" s="362" t="s">
        <v>22</v>
      </c>
      <c r="F103" s="362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72" t="s">
        <v>55</v>
      </c>
      <c r="D107" s="37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76" t="s">
        <v>56</v>
      </c>
      <c r="D108" s="377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72" t="s">
        <v>57</v>
      </c>
      <c r="D109" s="37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78" t="s">
        <v>26</v>
      </c>
      <c r="D110" s="37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61" t="s">
        <v>40</v>
      </c>
      <c r="D114" s="361"/>
      <c r="E114" s="362" t="s">
        <v>22</v>
      </c>
      <c r="F114" s="362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63" t="s">
        <v>55</v>
      </c>
      <c r="D118" s="36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65" t="s">
        <v>56</v>
      </c>
      <c r="D119" s="36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63" t="s">
        <v>57</v>
      </c>
      <c r="D120" s="36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67" t="s">
        <v>26</v>
      </c>
      <c r="D121" s="36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61" t="s">
        <v>40</v>
      </c>
      <c r="D125" s="361"/>
      <c r="E125" s="362" t="s">
        <v>22</v>
      </c>
      <c r="F125" s="362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63" t="s">
        <v>55</v>
      </c>
      <c r="D129" s="36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65" t="s">
        <v>56</v>
      </c>
      <c r="D130" s="36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63" t="s">
        <v>57</v>
      </c>
      <c r="D131" s="36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67" t="s">
        <v>26</v>
      </c>
      <c r="D132" s="36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61" t="s">
        <v>40</v>
      </c>
      <c r="D136" s="361"/>
      <c r="E136" s="362" t="s">
        <v>22</v>
      </c>
      <c r="F136" s="362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63" t="s">
        <v>55</v>
      </c>
      <c r="D140" s="36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65" t="s">
        <v>56</v>
      </c>
      <c r="D141" s="36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63" t="s">
        <v>57</v>
      </c>
      <c r="D142" s="36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67" t="s">
        <v>26</v>
      </c>
      <c r="D143" s="36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8" t="s">
        <v>100</v>
      </c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179"/>
      <c r="O148" s="224"/>
      <c r="P148" s="225"/>
      <c r="Q148" s="225"/>
    </row>
    <row r="149" spans="2:17" ht="12.75" customHeight="1">
      <c r="B149" s="210"/>
      <c r="C149" s="358" t="s">
        <v>132</v>
      </c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9" t="s">
        <v>18</v>
      </c>
      <c r="D155" s="369" t="s">
        <v>39</v>
      </c>
      <c r="E155" s="359" t="s">
        <v>23</v>
      </c>
      <c r="F155" s="359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62"/>
      <c r="D156" s="362"/>
      <c r="E156" s="360"/>
      <c r="F156" s="360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52" t="s">
        <v>149</v>
      </c>
      <c r="G171" s="353"/>
      <c r="H171" s="353"/>
      <c r="I171" s="353"/>
      <c r="J171" s="353"/>
      <c r="K171" s="353"/>
      <c r="L171" s="353"/>
      <c r="M171" s="353"/>
      <c r="N171" s="354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8" t="s">
        <v>155</v>
      </c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179"/>
      <c r="O173" s="224"/>
    </row>
    <row r="174" spans="2:15" ht="34.5" customHeight="1" thickBot="1">
      <c r="B174" s="210"/>
      <c r="C174" s="355" t="s">
        <v>167</v>
      </c>
      <c r="D174" s="356"/>
      <c r="E174" s="356"/>
      <c r="F174" s="356"/>
      <c r="G174" s="356"/>
      <c r="H174" s="356"/>
      <c r="I174" s="356"/>
      <c r="J174" s="356"/>
      <c r="K174" s="356"/>
      <c r="L174" s="356"/>
      <c r="M174" s="356"/>
      <c r="N174" s="357"/>
      <c r="O174" s="224"/>
    </row>
    <row r="175" spans="2:15" ht="34.5" customHeight="1" thickBot="1">
      <c r="B175" s="210"/>
      <c r="C175" s="355" t="s">
        <v>168</v>
      </c>
      <c r="D175" s="356"/>
      <c r="E175" s="356"/>
      <c r="F175" s="356"/>
      <c r="G175" s="356"/>
      <c r="H175" s="356"/>
      <c r="I175" s="356"/>
      <c r="J175" s="356"/>
      <c r="K175" s="356"/>
      <c r="L175" s="356"/>
      <c r="M175" s="356"/>
      <c r="N175" s="357"/>
      <c r="O175" s="224"/>
    </row>
    <row r="176" spans="2:15" ht="34.5" customHeight="1" thickBot="1">
      <c r="B176" s="210"/>
      <c r="C176" s="355" t="s">
        <v>169</v>
      </c>
      <c r="D176" s="356"/>
      <c r="E176" s="356"/>
      <c r="F176" s="356"/>
      <c r="G176" s="356"/>
      <c r="H176" s="356"/>
      <c r="I176" s="356"/>
      <c r="J176" s="356"/>
      <c r="K176" s="356"/>
      <c r="L176" s="356"/>
      <c r="M176" s="356"/>
      <c r="N176" s="357"/>
      <c r="O176" s="224"/>
    </row>
    <row r="177" spans="2:15" ht="34.5" customHeight="1" thickBot="1">
      <c r="B177" s="210"/>
      <c r="C177" s="355"/>
      <c r="D177" s="356"/>
      <c r="E177" s="356"/>
      <c r="F177" s="356"/>
      <c r="G177" s="356"/>
      <c r="H177" s="356"/>
      <c r="I177" s="356"/>
      <c r="J177" s="356"/>
      <c r="K177" s="356"/>
      <c r="L177" s="356"/>
      <c r="M177" s="356"/>
      <c r="N177" s="357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8" t="s">
        <v>156</v>
      </c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 xml:space="preserve">The new revenue does not include grant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The new revenue has not been received.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>The new revenue will be received by …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351"/>
      <c r="O202" s="351"/>
      <c r="P202" s="351"/>
      <c r="Q202" s="351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 disablePrompts="1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70" zoomScaleNormal="70" workbookViewId="0" topLeftCell="A1">
      <selection activeCell="C7" sqref="C7:J7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8.00390625" style="0" customWidth="1"/>
    <col min="13" max="14" width="13.7109375" style="0" hidden="1" customWidth="1"/>
    <col min="15" max="15" width="16.57421875" style="0" customWidth="1"/>
    <col min="16" max="17" width="13.7109375" style="0" hidden="1" customWidth="1"/>
    <col min="18" max="18" width="17.00390625" style="0" customWidth="1"/>
    <col min="19" max="19" width="18.28125" style="0" bestFit="1" customWidth="1"/>
    <col min="20" max="20" width="18.7109375" style="0" customWidth="1"/>
  </cols>
  <sheetData>
    <row r="1" spans="1:20" ht="18.75">
      <c r="A1" s="449" t="s">
        <v>49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05" t="s">
        <v>31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1"/>
    </row>
    <row r="4" spans="1:20" ht="3" customHeight="1" thickBot="1" thickTop="1">
      <c r="A4" s="456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1"/>
    </row>
    <row r="5" spans="1:19" ht="13.5">
      <c r="A5" s="466" t="s">
        <v>7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5"/>
    </row>
    <row r="6" spans="1:20" ht="13.5">
      <c r="A6" s="462" t="s">
        <v>0</v>
      </c>
      <c r="B6" s="463"/>
      <c r="C6" s="461" t="str">
        <f>IF('2a.  Simple Form Data Entry'!G11="","   ",'2a.  Simple Form Data Entry'!G11)</f>
        <v>KCIA Lease - Kenmore Aero Services</v>
      </c>
      <c r="D6" s="461"/>
      <c r="E6" s="461"/>
      <c r="F6" s="461"/>
      <c r="G6" s="461"/>
      <c r="H6" s="461"/>
      <c r="I6" s="461"/>
      <c r="J6" s="461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35 years</v>
      </c>
      <c r="S6" s="71"/>
      <c r="T6" s="11"/>
    </row>
    <row r="7" spans="1:20" ht="13.5" customHeight="1">
      <c r="A7" s="467" t="s">
        <v>152</v>
      </c>
      <c r="B7" s="458"/>
      <c r="C7" s="448" t="str">
        <f>IF('2a.  Simple Form Data Entry'!G12="","   ",'2a.  Simple Form Data Entry'!G12)</f>
        <v>KCIA</v>
      </c>
      <c r="D7" s="448"/>
      <c r="E7" s="448"/>
      <c r="F7" s="448"/>
      <c r="G7" s="448"/>
      <c r="H7" s="448"/>
      <c r="I7" s="448"/>
      <c r="J7" s="448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59" t="s">
        <v>2</v>
      </c>
      <c r="B8" s="460"/>
      <c r="C8" s="292" t="str">
        <f>IF('2a.  Simple Form Data Entry'!G15="","   ",'2a.  Simple Form Data Entry'!G15)</f>
        <v>Carolyn Mock / Tom Paine</v>
      </c>
      <c r="E8" s="292"/>
      <c r="F8" s="460" t="s">
        <v>8</v>
      </c>
      <c r="G8" s="460"/>
      <c r="H8" s="329" t="str">
        <f>IF('2a.  Simple Form Data Entry'!G15=""," ",'2a.  Simple Form Data Entry'!G16)</f>
        <v>4/25/18</v>
      </c>
      <c r="I8" s="292"/>
      <c r="J8" s="292"/>
      <c r="L8" s="458" t="s">
        <v>10</v>
      </c>
      <c r="M8" s="458"/>
      <c r="N8" s="458"/>
      <c r="O8" s="458"/>
      <c r="P8" s="74"/>
      <c r="Q8" s="74"/>
      <c r="R8" s="292" t="str">
        <f>IF('2a.  Simple Form Data Entry'!G13="","   ",'2a.  Simple Form Data Entry'!G13)</f>
        <v>New Lease</v>
      </c>
      <c r="S8" s="328"/>
      <c r="T8" s="292"/>
      <c r="U8" s="292"/>
      <c r="V8" s="292"/>
      <c r="W8" s="292"/>
      <c r="X8" s="292"/>
    </row>
    <row r="9" spans="1:24" ht="13.5" customHeight="1">
      <c r="A9" s="459" t="s">
        <v>3</v>
      </c>
      <c r="B9" s="460"/>
      <c r="C9" s="295"/>
      <c r="D9" s="292"/>
      <c r="E9" s="292"/>
      <c r="F9" s="460" t="s">
        <v>13</v>
      </c>
      <c r="G9" s="460"/>
      <c r="H9" s="292"/>
      <c r="I9" s="292"/>
      <c r="J9" s="292"/>
      <c r="L9" s="458" t="s">
        <v>9</v>
      </c>
      <c r="M9" s="458"/>
      <c r="N9" s="458"/>
      <c r="O9" s="458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01" t="str">
        <f>IF('2a.  Simple Form Data Entry'!G10=""," ",'2a.  Simple Form Data Entry'!G10)</f>
        <v>KCIA Lease with Kenmore Aero Services at 8535, 8555 &amp; 8600 Perimeter Rd S</v>
      </c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2"/>
      <c r="T10" s="11"/>
    </row>
    <row r="11" spans="1:20" ht="13.5" thickBot="1">
      <c r="A11" s="332"/>
      <c r="B11" s="33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05" t="s">
        <v>14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51" t="s">
        <v>32</v>
      </c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55" t="s">
        <v>145</v>
      </c>
      <c r="B17" s="455"/>
      <c r="C17" s="455"/>
      <c r="D17" s="455"/>
      <c r="E17" s="452" t="str">
        <f>IF('2a.  Simple Form Data Entry'!G39="N","NA",'2a.  Simple Form Data Entry'!G40)</f>
        <v>NA</v>
      </c>
      <c r="F17" s="453"/>
      <c r="G17" s="454"/>
      <c r="H17" s="413" t="s">
        <v>153</v>
      </c>
      <c r="I17" s="414"/>
      <c r="J17" s="414"/>
      <c r="K17" s="414"/>
      <c r="L17" s="414"/>
      <c r="M17" s="414"/>
      <c r="N17" s="310"/>
      <c r="O17" s="406" t="str">
        <f>IF('2a.  Simple Form Data Entry'!G39="N","NA",'2a.  Simple Form Data Entry'!G41)</f>
        <v>NA</v>
      </c>
      <c r="P17" s="407"/>
      <c r="Q17" s="407"/>
      <c r="R17" s="407"/>
      <c r="S17" s="408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51" t="s">
        <v>33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.2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King County International Airport</v>
      </c>
      <c r="B25" s="78"/>
      <c r="C25" s="78"/>
      <c r="D25" s="177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0</v>
      </c>
      <c r="E25" s="89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>36250 Ext LT Space Fac Rent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329877</v>
      </c>
      <c r="L25" s="80">
        <f>J25+K25</f>
        <v>329877</v>
      </c>
      <c r="M25" s="80">
        <f>'2a.  Simple Form Data Entry'!I58</f>
        <v>997877</v>
      </c>
      <c r="N25" s="80">
        <f>'2a.  Simple Form Data Entry'!J58</f>
        <v>1022824</v>
      </c>
      <c r="O25" s="80">
        <f aca="true" t="shared" si="0" ref="O25:O31">M25+N25</f>
        <v>2020701</v>
      </c>
      <c r="P25" s="80">
        <f>'2a.  Simple Form Data Entry'!K58</f>
        <v>1048395</v>
      </c>
      <c r="Q25" s="80">
        <f>'2a.  Simple Form Data Entry'!L58</f>
        <v>1074605</v>
      </c>
      <c r="R25" s="80">
        <f aca="true" t="shared" si="1" ref="R25:R31">P25+Q25</f>
        <v>2123000</v>
      </c>
      <c r="S25" s="91">
        <f>'2a.  Simple Form Data Entry'!M58</f>
        <v>49885040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329877</v>
      </c>
      <c r="L31" s="56">
        <f t="shared" si="2"/>
        <v>329877</v>
      </c>
      <c r="M31" s="56">
        <f t="shared" si="3"/>
        <v>997877</v>
      </c>
      <c r="N31" s="56">
        <f t="shared" si="3"/>
        <v>1022824</v>
      </c>
      <c r="O31" s="56">
        <f t="shared" si="0"/>
        <v>2020701</v>
      </c>
      <c r="P31" s="56">
        <f aca="true" t="shared" si="4" ref="P31:Q31">SUM(P25:P30)</f>
        <v>1048395</v>
      </c>
      <c r="Q31" s="56">
        <f t="shared" si="4"/>
        <v>1074605</v>
      </c>
      <c r="R31" s="56">
        <f t="shared" si="1"/>
        <v>2123000</v>
      </c>
      <c r="S31" s="65">
        <f t="shared" si="3"/>
        <v>49885040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.2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19" t="str">
        <f>IF('2a.  Simple Form Data Entry'!E80="","   ",'2a.  Simple Form Data Entry'!E80)</f>
        <v xml:space="preserve">   </v>
      </c>
      <c r="B35" s="420"/>
      <c r="C35" s="421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9" t="s">
        <v>55</v>
      </c>
      <c r="C39" s="410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11" t="s">
        <v>56</v>
      </c>
      <c r="C40" s="412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9" t="s">
        <v>57</v>
      </c>
      <c r="C41" s="410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25" t="s">
        <v>26</v>
      </c>
      <c r="C42" s="426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22" t="str">
        <f>IF('2a.  Simple Form Data Entry'!E91="","   ",'2a.  Simple Form Data Entry'!E91)</f>
        <v xml:space="preserve">   </v>
      </c>
      <c r="B45" s="423"/>
      <c r="C45" s="424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9" t="s">
        <v>55</v>
      </c>
      <c r="C49" s="410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11" t="s">
        <v>56</v>
      </c>
      <c r="C50" s="412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9" t="s">
        <v>57</v>
      </c>
      <c r="C51" s="410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25" t="s">
        <v>26</v>
      </c>
      <c r="C52" s="426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22" t="str">
        <f>IF('2a.  Simple Form Data Entry'!E102="","   ",'2a.  Simple Form Data Entry'!E102)</f>
        <v xml:space="preserve">   </v>
      </c>
      <c r="B55" s="423"/>
      <c r="C55" s="424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9" t="s">
        <v>55</v>
      </c>
      <c r="C59" s="410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11" t="s">
        <v>56</v>
      </c>
      <c r="C60" s="412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9" t="s">
        <v>57</v>
      </c>
      <c r="C61" s="410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25" t="s">
        <v>26</v>
      </c>
      <c r="C62" s="426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22" t="str">
        <f>IF('2a.  Simple Form Data Entry'!E113="","   ",'2a.  Simple Form Data Entry'!E113)</f>
        <v xml:space="preserve">   </v>
      </c>
      <c r="B65" s="423"/>
      <c r="C65" s="424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9" t="s">
        <v>55</v>
      </c>
      <c r="C69" s="410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11" t="s">
        <v>56</v>
      </c>
      <c r="C70" s="412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9" t="s">
        <v>57</v>
      </c>
      <c r="C71" s="410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25" t="s">
        <v>26</v>
      </c>
      <c r="C72" s="426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22" t="str">
        <f>IF('2a.  Simple Form Data Entry'!E124="","   ",'2a.  Simple Form Data Entry'!E124)</f>
        <v xml:space="preserve">   </v>
      </c>
      <c r="B75" s="423"/>
      <c r="C75" s="424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9" t="s">
        <v>55</v>
      </c>
      <c r="C79" s="410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411" t="s">
        <v>56</v>
      </c>
      <c r="C80" s="412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9" t="s">
        <v>57</v>
      </c>
      <c r="C81" s="410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25" t="s">
        <v>26</v>
      </c>
      <c r="C82" s="426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22" t="str">
        <f>IF('2a.  Simple Form Data Entry'!E135="","   ",'2a.  Simple Form Data Entry'!E135)</f>
        <v xml:space="preserve">   </v>
      </c>
      <c r="B85" s="423"/>
      <c r="C85" s="424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9" t="s">
        <v>55</v>
      </c>
      <c r="C89" s="410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411" t="s">
        <v>56</v>
      </c>
      <c r="C90" s="412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9" t="s">
        <v>57</v>
      </c>
      <c r="C91" s="410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25" t="s">
        <v>26</v>
      </c>
      <c r="C92" s="426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50" t="s">
        <v>15</v>
      </c>
      <c r="B97" s="450"/>
      <c r="C97" s="450"/>
      <c r="D97" s="450"/>
      <c r="E97" s="450"/>
      <c r="F97" s="450"/>
      <c r="G97" s="450"/>
      <c r="H97" s="450"/>
      <c r="I97" s="450"/>
      <c r="J97" s="450"/>
      <c r="K97" s="450"/>
      <c r="L97" s="450"/>
      <c r="M97" s="450"/>
      <c r="N97" s="450"/>
      <c r="O97" s="450"/>
      <c r="P97" s="450"/>
      <c r="Q97" s="450"/>
      <c r="R97" s="450"/>
      <c r="S97" s="450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68" t="s">
        <v>18</v>
      </c>
      <c r="B101" s="469"/>
      <c r="C101" s="470"/>
      <c r="D101" s="434" t="s">
        <v>19</v>
      </c>
      <c r="E101" s="434" t="s">
        <v>5</v>
      </c>
      <c r="F101" s="427" t="s">
        <v>104</v>
      </c>
      <c r="G101" s="434" t="s">
        <v>11</v>
      </c>
      <c r="H101" s="445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29" t="str">
        <f>CONCATENATE(L24," Appropriation Change")</f>
        <v>2017 / 2018 Appropriation Change</v>
      </c>
      <c r="P101" s="42"/>
      <c r="Q101" s="314"/>
      <c r="R101" s="438" t="s">
        <v>137</v>
      </c>
      <c r="S101" s="439"/>
      <c r="T101" s="42"/>
    </row>
    <row r="102" spans="1:20" ht="27.75" customHeight="1" thickBot="1">
      <c r="A102" s="471"/>
      <c r="B102" s="472"/>
      <c r="C102" s="473"/>
      <c r="D102" s="435"/>
      <c r="E102" s="435"/>
      <c r="F102" s="428"/>
      <c r="G102" s="435"/>
      <c r="H102" s="446"/>
      <c r="I102" s="316"/>
      <c r="J102" s="191" t="s">
        <v>24</v>
      </c>
      <c r="K102" s="287" t="str">
        <f>'2a.  Simple Form Data Entry'!H156</f>
        <v>Allocation Change</v>
      </c>
      <c r="L102" s="430"/>
      <c r="P102" s="42"/>
      <c r="Q102" s="314"/>
      <c r="R102" s="440"/>
      <c r="S102" s="441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36">
        <f>'2a.  Simple Form Data Entry'!J157</f>
        <v>0</v>
      </c>
      <c r="S103" s="437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15">
        <f>'2a.  Simple Form Data Entry'!J158</f>
        <v>0</v>
      </c>
      <c r="S104" s="416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15">
        <f>'2a.  Simple Form Data Entry'!J159</f>
        <v>0</v>
      </c>
      <c r="S105" s="416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15">
        <f>'2a.  Simple Form Data Entry'!J160</f>
        <v>0</v>
      </c>
      <c r="S106" s="416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15">
        <f>'2a.  Simple Form Data Entry'!J161</f>
        <v>0</v>
      </c>
      <c r="S107" s="416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15">
        <f>'2a.  Simple Form Data Entry'!J162</f>
        <v>0</v>
      </c>
      <c r="S108" s="416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17">
        <f>SUM(R103:S107)</f>
        <v>0</v>
      </c>
      <c r="S109" s="418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7" t="str">
        <f>IF('2a.  Simple Form Data Entry'!G39="Y","See note 5 below.",'2a.  Simple Form Data Entry'!D43)</f>
        <v>An NPV analysis was not performed because …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5"/>
    </row>
    <row r="113" spans="1:20" ht="13.5">
      <c r="A113" s="68" t="s">
        <v>112</v>
      </c>
      <c r="B113" s="442" t="s">
        <v>150</v>
      </c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5"/>
    </row>
    <row r="114" spans="1:20" ht="15" customHeight="1">
      <c r="A114" s="69" t="s">
        <v>52</v>
      </c>
      <c r="B114" s="443" t="s">
        <v>116</v>
      </c>
      <c r="C114" s="443"/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  <c r="N114" s="443"/>
      <c r="O114" s="443"/>
      <c r="P114" s="443"/>
      <c r="Q114" s="443"/>
      <c r="R114" s="443"/>
      <c r="S114" s="443"/>
      <c r="T114" s="5"/>
    </row>
    <row r="115" spans="1:20" ht="13.5">
      <c r="A115" s="69" t="s">
        <v>113</v>
      </c>
      <c r="B115" s="444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44"/>
      <c r="D115" s="444"/>
      <c r="E115" s="444"/>
      <c r="F115" s="444"/>
      <c r="G115" s="444"/>
      <c r="H115" s="444"/>
      <c r="I115" s="444"/>
      <c r="J115" s="444"/>
      <c r="K115" s="444"/>
      <c r="L115" s="444"/>
      <c r="M115" s="444"/>
      <c r="N115" s="444"/>
      <c r="O115" s="444"/>
      <c r="P115" s="444"/>
      <c r="Q115" s="444"/>
      <c r="R115" s="444"/>
      <c r="S115" s="444"/>
      <c r="T115" s="5"/>
    </row>
    <row r="116" spans="1:20" ht="13.5" customHeight="1">
      <c r="A116" s="67" t="s">
        <v>114</v>
      </c>
      <c r="B116" s="433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is backed by new revenue. The new revenue does not include grant revenue.  The new revenue has not been received. The new revenue will be received by …</v>
      </c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5"/>
    </row>
    <row r="117" spans="1:20" ht="16.5" customHeight="1">
      <c r="A117" s="67" t="s">
        <v>118</v>
      </c>
      <c r="B117" s="432" t="s">
        <v>111</v>
      </c>
      <c r="C117" s="432"/>
      <c r="D117" s="432"/>
      <c r="E117" s="432"/>
      <c r="F117" s="432"/>
      <c r="G117" s="432"/>
      <c r="H117" s="432"/>
      <c r="I117" s="432"/>
      <c r="J117" s="432"/>
      <c r="K117" s="432"/>
      <c r="L117" s="432"/>
      <c r="M117" s="432"/>
      <c r="N117" s="432"/>
      <c r="O117" s="432"/>
      <c r="P117" s="432"/>
      <c r="Q117" s="432"/>
      <c r="R117" s="432"/>
      <c r="S117" s="432"/>
      <c r="T117" s="5"/>
    </row>
    <row r="118" spans="1:19" ht="14.25" customHeight="1">
      <c r="A118" s="67"/>
      <c r="B118" s="431" t="str">
        <f>'2a.  Simple Form Data Entry'!C174</f>
        <v>- First and last month's rent and leasehold tax to be collected at signing plus $186,633 as a deposit for performance of all obligations required by the lease.</v>
      </c>
      <c r="C118" s="431"/>
      <c r="D118" s="431"/>
      <c r="E118" s="431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</row>
    <row r="119" spans="1:19" ht="13.5">
      <c r="A119" s="67"/>
      <c r="B119" s="431" t="str">
        <f>'2a.  Simple Form Data Entry'!C175</f>
        <v>- Rent will be adjusted to the current Fair Market Rental Value no sooner than every 5 years.  The first FMRV adjustment to occur no sooner than the anniversary of the lease commencement date in 2020.</v>
      </c>
      <c r="C119" s="431"/>
      <c r="D119" s="431"/>
      <c r="E119" s="431"/>
      <c r="F119" s="431"/>
      <c r="G119" s="431"/>
      <c r="H119" s="431"/>
      <c r="I119" s="431"/>
      <c r="J119" s="431"/>
      <c r="K119" s="431"/>
      <c r="L119" s="431"/>
      <c r="M119" s="431"/>
      <c r="N119" s="431"/>
      <c r="O119" s="431"/>
      <c r="P119" s="431"/>
      <c r="Q119" s="431"/>
      <c r="R119" s="431"/>
      <c r="S119" s="431"/>
    </row>
    <row r="120" spans="1:19" ht="12.75" customHeight="1">
      <c r="A120" s="67"/>
      <c r="B120" s="431" t="str">
        <f>'2a.  Simple Form Data Entry'!C176</f>
        <v>- Annual rent increases during intervening years between fair market value appraisals is 2.5%</v>
      </c>
      <c r="C120" s="431"/>
      <c r="D120" s="431"/>
      <c r="E120" s="431"/>
      <c r="F120" s="431"/>
      <c r="G120" s="431"/>
      <c r="H120" s="431"/>
      <c r="I120" s="431"/>
      <c r="J120" s="431"/>
      <c r="K120" s="431"/>
      <c r="L120" s="431"/>
      <c r="M120" s="431"/>
      <c r="N120" s="431"/>
      <c r="O120" s="431"/>
      <c r="P120" s="431"/>
      <c r="Q120" s="431"/>
      <c r="R120" s="431"/>
      <c r="S120" s="431"/>
    </row>
    <row r="121" spans="1:19" ht="15" customHeight="1">
      <c r="A121" s="67"/>
      <c r="B121" s="431">
        <f>'2a.  Simple Form Data Entry'!C177</f>
        <v>0</v>
      </c>
      <c r="C121" s="431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</row>
    <row r="122" spans="1:20" ht="13.5">
      <c r="A122" s="67"/>
      <c r="B122" s="431"/>
      <c r="C122" s="431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5"/>
    </row>
    <row r="123" spans="1:19" ht="13.5">
      <c r="A123" s="67"/>
      <c r="B123" s="431"/>
      <c r="C123" s="431"/>
      <c r="D123" s="431"/>
      <c r="E123" s="431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</row>
    <row r="124" spans="1:19" ht="13.5">
      <c r="A124" t="str">
        <f>IF('2a.  Simple Form Data Entry'!C180=""," ","6.")</f>
        <v xml:space="preserve"> </v>
      </c>
      <c r="B124" s="431"/>
      <c r="C124" s="431"/>
      <c r="D124" s="431"/>
      <c r="E124" s="431"/>
      <c r="F124" s="431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</row>
    <row r="125" spans="1:19" ht="13.5">
      <c r="A125" s="69"/>
      <c r="B125" s="431"/>
      <c r="C125" s="431"/>
      <c r="D125" s="431"/>
      <c r="E125" s="431"/>
      <c r="F125" s="431"/>
      <c r="G125" s="431"/>
      <c r="H125" s="431"/>
      <c r="I125" s="431"/>
      <c r="J125" s="431"/>
      <c r="K125" s="431"/>
      <c r="L125" s="431"/>
      <c r="M125" s="431"/>
      <c r="N125" s="431"/>
      <c r="O125" s="431"/>
      <c r="P125" s="431"/>
      <c r="Q125" s="431"/>
      <c r="R125" s="431"/>
      <c r="S125" s="431"/>
    </row>
    <row r="126" spans="1:19" ht="13.5">
      <c r="A126" s="69"/>
      <c r="B126" s="431"/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  <c r="R126" s="431"/>
      <c r="S126" s="431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 topLeftCell="A1">
      <selection activeCell="C15" sqref="C15"/>
    </sheetView>
  </sheetViews>
  <sheetFormatPr defaultColWidth="9.140625" defaultRowHeight="12.75"/>
  <cols>
    <col min="1" max="1" width="11.57421875" style="342" bestFit="1" customWidth="1"/>
    <col min="2" max="3" width="14.28125" style="336" bestFit="1" customWidth="1"/>
    <col min="4" max="4" width="14.28125" style="337" bestFit="1" customWidth="1"/>
    <col min="5" max="5" width="18.421875" style="337" customWidth="1"/>
    <col min="6" max="7" width="14.28125" style="337" bestFit="1" customWidth="1"/>
    <col min="8" max="8" width="15.00390625" style="337" customWidth="1"/>
    <col min="9" max="9" width="11.57421875" style="337" bestFit="1" customWidth="1"/>
    <col min="10" max="16384" width="9.140625" style="337" customWidth="1"/>
  </cols>
  <sheetData>
    <row r="1" ht="12.75">
      <c r="A1" s="335" t="s">
        <v>170</v>
      </c>
    </row>
    <row r="2" spans="1:3" ht="12.75">
      <c r="A2" s="338" t="s">
        <v>171</v>
      </c>
      <c r="C2" s="339"/>
    </row>
    <row r="3" spans="1:3" ht="12.75">
      <c r="A3" s="338" t="s">
        <v>172</v>
      </c>
      <c r="C3" s="336">
        <v>186633</v>
      </c>
    </row>
    <row r="4" ht="12.75">
      <c r="A4" s="338"/>
    </row>
    <row r="5" spans="1:3" ht="12.75">
      <c r="A5" s="340" t="s">
        <v>173</v>
      </c>
      <c r="B5" s="340" t="s">
        <v>174</v>
      </c>
      <c r="C5" s="337"/>
    </row>
    <row r="6" spans="1:3" ht="12.75">
      <c r="A6" s="341">
        <v>114255</v>
      </c>
      <c r="B6" s="342">
        <v>0.75</v>
      </c>
      <c r="C6" s="342">
        <f>+A6*B6</f>
        <v>85691.25</v>
      </c>
    </row>
    <row r="7" spans="1:6" ht="12.75">
      <c r="A7" s="343">
        <v>301313</v>
      </c>
      <c r="B7" s="342">
        <v>3</v>
      </c>
      <c r="C7" s="344">
        <f>+A7*B7</f>
        <v>903939</v>
      </c>
      <c r="F7" s="345"/>
    </row>
    <row r="8" spans="1:6" ht="12.75">
      <c r="A8" s="346">
        <f>SUM(A6:A7)</f>
        <v>415568</v>
      </c>
      <c r="B8" s="337"/>
      <c r="C8" s="345">
        <f>SUM(C6:C7)</f>
        <v>989630.25</v>
      </c>
      <c r="D8" s="337" t="s">
        <v>175</v>
      </c>
      <c r="F8" s="345"/>
    </row>
    <row r="9" spans="1:6" ht="12.75">
      <c r="A9" s="346"/>
      <c r="B9" s="337"/>
      <c r="C9" s="347">
        <f>+C8/12</f>
        <v>82469.1875</v>
      </c>
      <c r="D9" s="337" t="s">
        <v>176</v>
      </c>
      <c r="F9" s="345"/>
    </row>
    <row r="10" spans="1:6" ht="12.75">
      <c r="A10" s="346"/>
      <c r="B10" s="337"/>
      <c r="C10" s="344">
        <f>+C9*12.84%</f>
        <v>10589.043674999999</v>
      </c>
      <c r="D10" s="337" t="s">
        <v>177</v>
      </c>
      <c r="F10" s="345"/>
    </row>
    <row r="11" spans="1:6" ht="12.75">
      <c r="A11" s="346"/>
      <c r="B11" s="337"/>
      <c r="C11" s="345">
        <f>SUM(C9:C10)</f>
        <v>93058.231175</v>
      </c>
      <c r="D11" s="337" t="s">
        <v>178</v>
      </c>
      <c r="F11" s="345"/>
    </row>
    <row r="12" spans="1:6" ht="12.75">
      <c r="A12" s="346"/>
      <c r="B12" s="337"/>
      <c r="C12" s="345"/>
      <c r="F12" s="345"/>
    </row>
    <row r="13" spans="2:6" ht="12.75">
      <c r="B13" s="348" t="s">
        <v>179</v>
      </c>
      <c r="C13" s="348" t="s">
        <v>180</v>
      </c>
      <c r="D13" s="346"/>
      <c r="F13" s="345"/>
    </row>
    <row r="14" spans="1:5" ht="12.75">
      <c r="A14" s="349" t="s">
        <v>181</v>
      </c>
      <c r="B14" s="336">
        <v>82469.19</v>
      </c>
      <c r="C14" s="336">
        <f>+B14*4</f>
        <v>329876.76</v>
      </c>
      <c r="D14" s="342" t="s">
        <v>182</v>
      </c>
      <c r="E14" s="345"/>
    </row>
    <row r="15" spans="1:3" ht="12.75">
      <c r="A15" s="349" t="s">
        <v>183</v>
      </c>
      <c r="B15" s="336">
        <f>+B14*1.025</f>
        <v>84530.91975</v>
      </c>
      <c r="C15" s="336">
        <f>+B14*8+B15*4</f>
        <v>997877.199</v>
      </c>
    </row>
    <row r="16" spans="1:3" ht="12.75">
      <c r="A16" s="349" t="s">
        <v>184</v>
      </c>
      <c r="B16" s="336">
        <f aca="true" t="shared" si="0" ref="B16:B49">+B15*1.025</f>
        <v>86644.19274375</v>
      </c>
      <c r="C16" s="336">
        <f>+B15*8+B16*4</f>
        <v>1022824.128975</v>
      </c>
    </row>
    <row r="17" spans="1:3" ht="12.75">
      <c r="A17" s="349" t="s">
        <v>185</v>
      </c>
      <c r="B17" s="336">
        <f t="shared" si="0"/>
        <v>88810.29756234374</v>
      </c>
      <c r="C17" s="336">
        <f aca="true" t="shared" si="1" ref="C17:C48">+B16*8+B17*4</f>
        <v>1048394.7321993749</v>
      </c>
    </row>
    <row r="18" spans="1:3" ht="12.75">
      <c r="A18" s="349" t="s">
        <v>186</v>
      </c>
      <c r="B18" s="336">
        <f t="shared" si="0"/>
        <v>91030.55500140232</v>
      </c>
      <c r="C18" s="336">
        <f t="shared" si="1"/>
        <v>1074604.6005043592</v>
      </c>
    </row>
    <row r="19" spans="1:3" ht="12.75">
      <c r="A19" s="349" t="s">
        <v>187</v>
      </c>
      <c r="B19" s="336">
        <f t="shared" si="0"/>
        <v>93306.31887643736</v>
      </c>
      <c r="C19" s="336">
        <f t="shared" si="1"/>
        <v>1101469.715516968</v>
      </c>
    </row>
    <row r="20" spans="1:3" ht="12.75">
      <c r="A20" s="349" t="s">
        <v>188</v>
      </c>
      <c r="B20" s="336">
        <f t="shared" si="0"/>
        <v>95638.97684834829</v>
      </c>
      <c r="C20" s="336">
        <f t="shared" si="1"/>
        <v>1129006.4584048921</v>
      </c>
    </row>
    <row r="21" spans="1:3" ht="12.75">
      <c r="A21" s="349" t="s">
        <v>189</v>
      </c>
      <c r="B21" s="336">
        <f t="shared" si="0"/>
        <v>98029.95126955699</v>
      </c>
      <c r="C21" s="336">
        <f t="shared" si="1"/>
        <v>1157231.6198650142</v>
      </c>
    </row>
    <row r="22" spans="1:3" ht="12.75">
      <c r="A22" s="349" t="s">
        <v>190</v>
      </c>
      <c r="B22" s="336">
        <f t="shared" si="0"/>
        <v>100480.7000512959</v>
      </c>
      <c r="C22" s="336">
        <f t="shared" si="1"/>
        <v>1186162.4103616395</v>
      </c>
    </row>
    <row r="23" spans="1:3" ht="12.75">
      <c r="A23" s="349" t="s">
        <v>191</v>
      </c>
      <c r="B23" s="336">
        <f t="shared" si="0"/>
        <v>102992.7175525783</v>
      </c>
      <c r="C23" s="336">
        <f t="shared" si="1"/>
        <v>1215816.4706206804</v>
      </c>
    </row>
    <row r="24" spans="1:3" ht="12.75">
      <c r="A24" s="349" t="s">
        <v>192</v>
      </c>
      <c r="B24" s="336">
        <f t="shared" si="0"/>
        <v>105567.53549139274</v>
      </c>
      <c r="C24" s="336">
        <f t="shared" si="1"/>
        <v>1246211.8823861973</v>
      </c>
    </row>
    <row r="25" spans="1:3" ht="12.75">
      <c r="A25" s="349" t="s">
        <v>193</v>
      </c>
      <c r="B25" s="336">
        <f t="shared" si="0"/>
        <v>108206.72387867756</v>
      </c>
      <c r="C25" s="336">
        <f t="shared" si="1"/>
        <v>1277367.179445852</v>
      </c>
    </row>
    <row r="26" spans="1:3" ht="12.75">
      <c r="A26" s="349" t="s">
        <v>194</v>
      </c>
      <c r="B26" s="336">
        <f t="shared" si="0"/>
        <v>110911.89197564448</v>
      </c>
      <c r="C26" s="336">
        <f t="shared" si="1"/>
        <v>1309301.3589319983</v>
      </c>
    </row>
    <row r="27" spans="1:3" ht="12.75">
      <c r="A27" s="349" t="s">
        <v>195</v>
      </c>
      <c r="B27" s="336">
        <f t="shared" si="0"/>
        <v>113684.68927503558</v>
      </c>
      <c r="C27" s="336">
        <f t="shared" si="1"/>
        <v>1342033.8929052982</v>
      </c>
    </row>
    <row r="28" spans="1:3" ht="12.75">
      <c r="A28" s="349" t="s">
        <v>196</v>
      </c>
      <c r="B28" s="336">
        <f t="shared" si="0"/>
        <v>116526.80650691145</v>
      </c>
      <c r="C28" s="336">
        <f t="shared" si="1"/>
        <v>1375584.7402279305</v>
      </c>
    </row>
    <row r="29" spans="1:3" ht="12.75">
      <c r="A29" s="349" t="s">
        <v>197</v>
      </c>
      <c r="B29" s="336">
        <f t="shared" si="0"/>
        <v>119439.97666958423</v>
      </c>
      <c r="C29" s="336">
        <f t="shared" si="1"/>
        <v>1409974.3587336284</v>
      </c>
    </row>
    <row r="30" spans="1:3" ht="12.75">
      <c r="A30" s="349" t="s">
        <v>198</v>
      </c>
      <c r="B30" s="336">
        <f t="shared" si="0"/>
        <v>122425.97608632382</v>
      </c>
      <c r="C30" s="336">
        <f t="shared" si="1"/>
        <v>1445223.7177019692</v>
      </c>
    </row>
    <row r="31" spans="1:3" ht="12.75">
      <c r="A31" s="349" t="s">
        <v>199</v>
      </c>
      <c r="B31" s="336">
        <f t="shared" si="0"/>
        <v>125486.6254884819</v>
      </c>
      <c r="C31" s="336">
        <f t="shared" si="1"/>
        <v>1481354.3106445181</v>
      </c>
    </row>
    <row r="32" spans="1:3" ht="12.75">
      <c r="A32" s="349" t="s">
        <v>200</v>
      </c>
      <c r="B32" s="336">
        <f t="shared" si="0"/>
        <v>128623.79112569394</v>
      </c>
      <c r="C32" s="336">
        <f t="shared" si="1"/>
        <v>1518388.168410631</v>
      </c>
    </row>
    <row r="33" spans="1:3" ht="12.75">
      <c r="A33" s="349" t="s">
        <v>201</v>
      </c>
      <c r="B33" s="336">
        <f t="shared" si="0"/>
        <v>131839.3859038363</v>
      </c>
      <c r="C33" s="336">
        <f t="shared" si="1"/>
        <v>1556347.8726208967</v>
      </c>
    </row>
    <row r="34" spans="1:3" ht="12.75">
      <c r="A34" s="349" t="s">
        <v>202</v>
      </c>
      <c r="B34" s="336">
        <f t="shared" si="0"/>
        <v>135135.3705514322</v>
      </c>
      <c r="C34" s="336">
        <f t="shared" si="1"/>
        <v>1595256.569436419</v>
      </c>
    </row>
    <row r="35" spans="1:3" ht="12.75">
      <c r="A35" s="349" t="s">
        <v>203</v>
      </c>
      <c r="B35" s="336">
        <f t="shared" si="0"/>
        <v>138513.75481521798</v>
      </c>
      <c r="C35" s="336">
        <f t="shared" si="1"/>
        <v>1635137.9836723295</v>
      </c>
    </row>
    <row r="36" spans="1:3" ht="12.75">
      <c r="A36" s="349" t="s">
        <v>204</v>
      </c>
      <c r="B36" s="336">
        <f t="shared" si="0"/>
        <v>141976.5986855984</v>
      </c>
      <c r="C36" s="336">
        <f t="shared" si="1"/>
        <v>1676016.4332641375</v>
      </c>
    </row>
    <row r="37" spans="1:3" ht="12.75">
      <c r="A37" s="349" t="s">
        <v>205</v>
      </c>
      <c r="B37" s="336">
        <f t="shared" si="0"/>
        <v>145526.01365273836</v>
      </c>
      <c r="C37" s="336">
        <f t="shared" si="1"/>
        <v>1717916.8440957407</v>
      </c>
    </row>
    <row r="38" spans="1:3" ht="12.75">
      <c r="A38" s="349" t="s">
        <v>206</v>
      </c>
      <c r="B38" s="336">
        <f t="shared" si="0"/>
        <v>149164.1639940568</v>
      </c>
      <c r="C38" s="336">
        <f t="shared" si="1"/>
        <v>1760864.7651981341</v>
      </c>
    </row>
    <row r="39" spans="1:3" ht="12.75">
      <c r="A39" s="349" t="s">
        <v>207</v>
      </c>
      <c r="B39" s="336">
        <f t="shared" si="0"/>
        <v>152893.2680939082</v>
      </c>
      <c r="C39" s="336">
        <f t="shared" si="1"/>
        <v>1804886.3843280873</v>
      </c>
    </row>
    <row r="40" spans="1:3" ht="12.75">
      <c r="A40" s="349" t="s">
        <v>208</v>
      </c>
      <c r="B40" s="336">
        <f t="shared" si="0"/>
        <v>156715.5997962559</v>
      </c>
      <c r="C40" s="336">
        <f t="shared" si="1"/>
        <v>1850008.5439362894</v>
      </c>
    </row>
    <row r="41" spans="1:3" ht="12.75">
      <c r="A41" s="349" t="s">
        <v>209</v>
      </c>
      <c r="B41" s="336">
        <f t="shared" si="0"/>
        <v>160633.48979116228</v>
      </c>
      <c r="C41" s="336">
        <f t="shared" si="1"/>
        <v>1896258.7575346963</v>
      </c>
    </row>
    <row r="42" spans="1:3" ht="12.75">
      <c r="A42" s="349" t="s">
        <v>210</v>
      </c>
      <c r="B42" s="336">
        <f t="shared" si="0"/>
        <v>164649.32703594133</v>
      </c>
      <c r="C42" s="336">
        <f t="shared" si="1"/>
        <v>1943665.2264730637</v>
      </c>
    </row>
    <row r="43" spans="1:3" ht="12.75">
      <c r="A43" s="349" t="s">
        <v>211</v>
      </c>
      <c r="B43" s="336">
        <f t="shared" si="0"/>
        <v>168765.56021183985</v>
      </c>
      <c r="C43" s="336">
        <f t="shared" si="1"/>
        <v>1992256.85713489</v>
      </c>
    </row>
    <row r="44" spans="1:3" ht="12.75">
      <c r="A44" s="349" t="s">
        <v>212</v>
      </c>
      <c r="B44" s="336">
        <f t="shared" si="0"/>
        <v>172984.69921713584</v>
      </c>
      <c r="C44" s="336">
        <f t="shared" si="1"/>
        <v>2042063.2785632622</v>
      </c>
    </row>
    <row r="45" spans="1:3" ht="12.75">
      <c r="A45" s="349" t="s">
        <v>213</v>
      </c>
      <c r="B45" s="336">
        <f t="shared" si="0"/>
        <v>177309.31669756424</v>
      </c>
      <c r="C45" s="336">
        <f t="shared" si="1"/>
        <v>2093114.8605273436</v>
      </c>
    </row>
    <row r="46" spans="1:3" ht="12.75">
      <c r="A46" s="349" t="s">
        <v>214</v>
      </c>
      <c r="B46" s="336">
        <f t="shared" si="0"/>
        <v>181742.0496150033</v>
      </c>
      <c r="C46" s="336">
        <f t="shared" si="1"/>
        <v>2145442.7320405273</v>
      </c>
    </row>
    <row r="47" spans="1:3" ht="12.75">
      <c r="A47" s="349" t="s">
        <v>215</v>
      </c>
      <c r="B47" s="336">
        <f t="shared" si="0"/>
        <v>186285.60085537838</v>
      </c>
      <c r="C47" s="336">
        <f t="shared" si="1"/>
        <v>2199078.80034154</v>
      </c>
    </row>
    <row r="48" spans="1:3" ht="12.75">
      <c r="A48" s="349" t="s">
        <v>216</v>
      </c>
      <c r="B48" s="336">
        <f t="shared" si="0"/>
        <v>190942.7408767628</v>
      </c>
      <c r="C48" s="336">
        <f t="shared" si="1"/>
        <v>2254055.770350078</v>
      </c>
    </row>
    <row r="49" spans="1:4" ht="12.75">
      <c r="A49" s="349" t="s">
        <v>217</v>
      </c>
      <c r="B49" s="336">
        <f t="shared" si="0"/>
        <v>195716.30939868186</v>
      </c>
      <c r="C49" s="336">
        <f>+B48*8</f>
        <v>1527541.9270141025</v>
      </c>
      <c r="D49" s="350" t="s">
        <v>218</v>
      </c>
    </row>
    <row r="50" ht="12.75">
      <c r="A50" s="338"/>
    </row>
    <row r="51" ht="12.75">
      <c r="A51" s="338"/>
    </row>
    <row r="52" ht="12.75">
      <c r="A52" s="33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F45" sqref="F4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0" t="s">
        <v>126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82" t="s">
        <v>76</v>
      </c>
      <c r="E11" s="382"/>
      <c r="F11" s="383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84" t="s">
        <v>75</v>
      </c>
      <c r="E12" s="384"/>
      <c r="F12" s="385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84" t="s">
        <v>74</v>
      </c>
      <c r="E13" s="384"/>
      <c r="F13" s="385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86" t="s">
        <v>73</v>
      </c>
      <c r="E14" s="384"/>
      <c r="F14" s="385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84" t="s">
        <v>72</v>
      </c>
      <c r="E15" s="384"/>
      <c r="F15" s="385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84" t="s">
        <v>103</v>
      </c>
      <c r="E16" s="384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84" t="s">
        <v>69</v>
      </c>
      <c r="E17" s="384"/>
      <c r="F17" s="385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82" t="s">
        <v>70</v>
      </c>
      <c r="E18" s="382"/>
      <c r="F18" s="383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82" t="s">
        <v>139</v>
      </c>
      <c r="E19" s="382"/>
      <c r="F19" s="383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0" t="s">
        <v>125</v>
      </c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400" t="s">
        <v>144</v>
      </c>
      <c r="E39" s="400"/>
      <c r="F39" s="400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90" t="s">
        <v>77</v>
      </c>
      <c r="E40" s="390"/>
      <c r="F40" s="39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90" t="s">
        <v>78</v>
      </c>
      <c r="E41" s="390"/>
      <c r="F41" s="39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94" t="s">
        <v>134</v>
      </c>
      <c r="E43" s="395"/>
      <c r="F43" s="395"/>
      <c r="G43" s="395"/>
      <c r="H43" s="395"/>
      <c r="I43" s="396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97" t="s">
        <v>99</v>
      </c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1" t="s">
        <v>20</v>
      </c>
      <c r="F57" s="381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/>
      <c r="D58" s="158" t="s">
        <v>50</v>
      </c>
      <c r="E58" s="392"/>
      <c r="F58" s="39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8" t="s">
        <v>84</v>
      </c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1"/>
      <c r="D69" s="371"/>
      <c r="E69" s="371"/>
      <c r="F69" s="371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90" t="s">
        <v>85</v>
      </c>
      <c r="F71" s="390"/>
      <c r="G71" s="390"/>
      <c r="H71" s="390"/>
      <c r="I71" s="390"/>
      <c r="J71" s="390"/>
      <c r="K71" s="390"/>
      <c r="L71" s="390"/>
      <c r="M71" s="390"/>
      <c r="N71" s="180"/>
      <c r="O71" s="211"/>
    </row>
    <row r="72" spans="2:15" ht="13.5" customHeight="1">
      <c r="B72" s="210"/>
      <c r="C72" s="268" t="s">
        <v>25</v>
      </c>
      <c r="D72" s="269"/>
      <c r="E72" s="375" t="s">
        <v>86</v>
      </c>
      <c r="F72" s="375"/>
      <c r="G72" s="375"/>
      <c r="H72" s="375"/>
      <c r="I72" s="375"/>
      <c r="J72" s="375"/>
      <c r="K72" s="375"/>
      <c r="L72" s="375"/>
      <c r="M72" s="375"/>
      <c r="N72" s="181"/>
      <c r="O72" s="211"/>
    </row>
    <row r="73" spans="2:15" ht="14.25">
      <c r="B73" s="210"/>
      <c r="C73" s="268" t="s">
        <v>53</v>
      </c>
      <c r="D73" s="269"/>
      <c r="E73" s="375" t="s">
        <v>87</v>
      </c>
      <c r="F73" s="358"/>
      <c r="G73" s="358"/>
      <c r="H73" s="358"/>
      <c r="I73" s="358"/>
      <c r="J73" s="358"/>
      <c r="K73" s="358"/>
      <c r="L73" s="358"/>
      <c r="M73" s="358"/>
      <c r="N73" s="179"/>
      <c r="O73" s="211"/>
    </row>
    <row r="74" spans="2:15" ht="14.25">
      <c r="B74" s="210"/>
      <c r="C74" s="388" t="s">
        <v>55</v>
      </c>
      <c r="D74" s="388"/>
      <c r="E74" s="375" t="s">
        <v>88</v>
      </c>
      <c r="F74" s="358"/>
      <c r="G74" s="358"/>
      <c r="H74" s="358"/>
      <c r="I74" s="358"/>
      <c r="J74" s="358"/>
      <c r="K74" s="358"/>
      <c r="L74" s="358"/>
      <c r="M74" s="358"/>
      <c r="N74" s="179"/>
      <c r="O74" s="211"/>
    </row>
    <row r="75" spans="2:15" ht="14.25" customHeight="1">
      <c r="B75" s="210"/>
      <c r="C75" s="387" t="s">
        <v>56</v>
      </c>
      <c r="D75" s="387"/>
      <c r="E75" s="375" t="s">
        <v>89</v>
      </c>
      <c r="F75" s="375"/>
      <c r="G75" s="375"/>
      <c r="H75" s="375"/>
      <c r="I75" s="375"/>
      <c r="J75" s="375"/>
      <c r="K75" s="375"/>
      <c r="L75" s="375"/>
      <c r="M75" s="375"/>
      <c r="N75" s="181"/>
      <c r="O75" s="211"/>
    </row>
    <row r="76" spans="2:15" ht="14.25">
      <c r="B76" s="210"/>
      <c r="C76" s="388" t="s">
        <v>57</v>
      </c>
      <c r="D76" s="388"/>
      <c r="E76" s="375"/>
      <c r="F76" s="358"/>
      <c r="G76" s="358"/>
      <c r="H76" s="358"/>
      <c r="I76" s="358"/>
      <c r="J76" s="358"/>
      <c r="K76" s="358"/>
      <c r="L76" s="358"/>
      <c r="M76" s="358"/>
      <c r="N76" s="179"/>
      <c r="O76" s="211"/>
    </row>
    <row r="77" spans="2:15" ht="15" customHeight="1">
      <c r="B77" s="210"/>
      <c r="C77" s="389" t="s">
        <v>26</v>
      </c>
      <c r="D77" s="389"/>
      <c r="E77" s="375" t="s">
        <v>90</v>
      </c>
      <c r="F77" s="358"/>
      <c r="G77" s="358"/>
      <c r="H77" s="358"/>
      <c r="I77" s="358"/>
      <c r="J77" s="358"/>
      <c r="K77" s="358"/>
      <c r="L77" s="358"/>
      <c r="M77" s="358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61" t="s">
        <v>40</v>
      </c>
      <c r="D81" s="361"/>
      <c r="E81" s="362" t="s">
        <v>22</v>
      </c>
      <c r="F81" s="362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72" t="s">
        <v>55</v>
      </c>
      <c r="D85" s="373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76" t="s">
        <v>56</v>
      </c>
      <c r="D86" s="377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72" t="s">
        <v>57</v>
      </c>
      <c r="D87" s="373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78" t="s">
        <v>26</v>
      </c>
      <c r="D88" s="379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61" t="s">
        <v>40</v>
      </c>
      <c r="D92" s="361"/>
      <c r="E92" s="362" t="s">
        <v>22</v>
      </c>
      <c r="F92" s="362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72" t="s">
        <v>55</v>
      </c>
      <c r="D96" s="373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76" t="s">
        <v>56</v>
      </c>
      <c r="D97" s="377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72" t="s">
        <v>57</v>
      </c>
      <c r="D98" s="373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78" t="s">
        <v>26</v>
      </c>
      <c r="D99" s="379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61" t="s">
        <v>40</v>
      </c>
      <c r="D103" s="361"/>
      <c r="E103" s="362" t="s">
        <v>22</v>
      </c>
      <c r="F103" s="362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72" t="s">
        <v>55</v>
      </c>
      <c r="D107" s="37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76" t="s">
        <v>56</v>
      </c>
      <c r="D108" s="377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72" t="s">
        <v>57</v>
      </c>
      <c r="D109" s="37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78" t="s">
        <v>26</v>
      </c>
      <c r="D110" s="37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61" t="s">
        <v>40</v>
      </c>
      <c r="D114" s="361"/>
      <c r="E114" s="362" t="s">
        <v>22</v>
      </c>
      <c r="F114" s="362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63" t="s">
        <v>55</v>
      </c>
      <c r="D118" s="36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65" t="s">
        <v>56</v>
      </c>
      <c r="D119" s="36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63" t="s">
        <v>57</v>
      </c>
      <c r="D120" s="36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67" t="s">
        <v>26</v>
      </c>
      <c r="D121" s="36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61" t="s">
        <v>40</v>
      </c>
      <c r="D125" s="361"/>
      <c r="E125" s="362" t="s">
        <v>22</v>
      </c>
      <c r="F125" s="362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63" t="s">
        <v>55</v>
      </c>
      <c r="D129" s="36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65" t="s">
        <v>56</v>
      </c>
      <c r="D130" s="36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63" t="s">
        <v>57</v>
      </c>
      <c r="D131" s="36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67" t="s">
        <v>26</v>
      </c>
      <c r="D132" s="36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61" t="s">
        <v>40</v>
      </c>
      <c r="D136" s="361"/>
      <c r="E136" s="362" t="s">
        <v>22</v>
      </c>
      <c r="F136" s="362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63" t="s">
        <v>55</v>
      </c>
      <c r="D140" s="36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65" t="s">
        <v>56</v>
      </c>
      <c r="D141" s="36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63" t="s">
        <v>57</v>
      </c>
      <c r="D142" s="36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67" t="s">
        <v>26</v>
      </c>
      <c r="D143" s="36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8" t="s">
        <v>100</v>
      </c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179"/>
      <c r="O148" s="224"/>
      <c r="P148" s="225"/>
      <c r="Q148" s="225"/>
    </row>
    <row r="149" spans="2:17" ht="15" customHeight="1">
      <c r="B149" s="210"/>
      <c r="C149" s="358" t="s">
        <v>132</v>
      </c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9" t="s">
        <v>18</v>
      </c>
      <c r="D155" s="369" t="s">
        <v>39</v>
      </c>
      <c r="E155" s="359" t="s">
        <v>23</v>
      </c>
      <c r="F155" s="359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62"/>
      <c r="D156" s="362"/>
      <c r="E156" s="360"/>
      <c r="F156" s="360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52" t="s">
        <v>149</v>
      </c>
      <c r="G171" s="353"/>
      <c r="H171" s="353"/>
      <c r="I171" s="353"/>
      <c r="J171" s="353"/>
      <c r="K171" s="353"/>
      <c r="L171" s="353"/>
      <c r="M171" s="353"/>
      <c r="N171" s="354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8" t="s">
        <v>154</v>
      </c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179"/>
      <c r="O173" s="224"/>
    </row>
    <row r="174" spans="2:15" ht="34.5" customHeight="1" thickBot="1">
      <c r="B174" s="210"/>
      <c r="C174" s="474" t="s">
        <v>141</v>
      </c>
      <c r="D174" s="475"/>
      <c r="E174" s="475"/>
      <c r="F174" s="475"/>
      <c r="G174" s="475"/>
      <c r="H174" s="475"/>
      <c r="I174" s="475"/>
      <c r="J174" s="475"/>
      <c r="K174" s="475"/>
      <c r="L174" s="475"/>
      <c r="M174" s="475"/>
      <c r="N174" s="476"/>
      <c r="O174" s="224"/>
    </row>
    <row r="175" spans="2:15" ht="34.5" customHeight="1" thickBot="1">
      <c r="B175" s="210"/>
      <c r="C175" s="355" t="s">
        <v>123</v>
      </c>
      <c r="D175" s="356"/>
      <c r="E175" s="356"/>
      <c r="F175" s="356"/>
      <c r="G175" s="356"/>
      <c r="H175" s="356"/>
      <c r="I175" s="356"/>
      <c r="J175" s="356"/>
      <c r="K175" s="356"/>
      <c r="L175" s="356"/>
      <c r="M175" s="356"/>
      <c r="N175" s="357"/>
      <c r="O175" s="224"/>
    </row>
    <row r="176" spans="2:15" ht="34.5" customHeight="1" thickBot="1">
      <c r="B176" s="210"/>
      <c r="C176" s="355" t="s">
        <v>123</v>
      </c>
      <c r="D176" s="356"/>
      <c r="E176" s="356"/>
      <c r="F176" s="356"/>
      <c r="G176" s="356"/>
      <c r="H176" s="356"/>
      <c r="I176" s="356"/>
      <c r="J176" s="356"/>
      <c r="K176" s="356"/>
      <c r="L176" s="356"/>
      <c r="M176" s="356"/>
      <c r="N176" s="357"/>
      <c r="O176" s="224"/>
    </row>
    <row r="177" spans="2:15" ht="34.5" customHeight="1" thickBot="1">
      <c r="B177" s="210"/>
      <c r="C177" s="355" t="s">
        <v>123</v>
      </c>
      <c r="D177" s="356"/>
      <c r="E177" s="356"/>
      <c r="F177" s="356"/>
      <c r="G177" s="356"/>
      <c r="H177" s="356"/>
      <c r="I177" s="356"/>
      <c r="J177" s="356"/>
      <c r="K177" s="356"/>
      <c r="L177" s="356"/>
      <c r="M177" s="356"/>
      <c r="N177" s="357"/>
      <c r="O177" s="224"/>
    </row>
    <row r="178" spans="2:15" ht="34.5" customHeight="1" thickBot="1">
      <c r="B178" s="210"/>
      <c r="C178" s="355" t="s">
        <v>123</v>
      </c>
      <c r="D178" s="356"/>
      <c r="E178" s="356"/>
      <c r="F178" s="356"/>
      <c r="G178" s="356"/>
      <c r="H178" s="356"/>
      <c r="I178" s="356"/>
      <c r="J178" s="356"/>
      <c r="K178" s="356"/>
      <c r="L178" s="356"/>
      <c r="M178" s="356"/>
      <c r="N178" s="357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8" t="s">
        <v>140</v>
      </c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351"/>
      <c r="O203" s="351"/>
      <c r="P203" s="351"/>
      <c r="Q203" s="351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49" t="s">
        <v>49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05" t="s">
        <v>31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1"/>
    </row>
    <row r="4" spans="1:20" ht="3" customHeight="1" thickBot="1" thickTop="1">
      <c r="A4" s="456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1"/>
    </row>
    <row r="5" spans="1:19" ht="13.5">
      <c r="A5" s="466" t="s">
        <v>7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5"/>
    </row>
    <row r="6" spans="1:20" ht="13.5">
      <c r="A6" s="462" t="s">
        <v>0</v>
      </c>
      <c r="B6" s="463"/>
      <c r="C6" s="461" t="str">
        <f>IF('2b.  Complex Form Data Entry'!G11="","   ",'2b.  Complex Form Data Entry'!G11)</f>
        <v xml:space="preserve">   </v>
      </c>
      <c r="D6" s="461"/>
      <c r="E6" s="461"/>
      <c r="F6" s="461"/>
      <c r="G6" s="461"/>
      <c r="H6" s="461"/>
      <c r="I6" s="461"/>
      <c r="J6" s="461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67" t="s">
        <v>152</v>
      </c>
      <c r="B7" s="458"/>
      <c r="C7" s="448" t="str">
        <f>IF('2b.  Complex Form Data Entry'!G12="","   ",'2b.  Complex Form Data Entry'!G12)</f>
        <v xml:space="preserve">   </v>
      </c>
      <c r="D7" s="448"/>
      <c r="E7" s="448"/>
      <c r="F7" s="448"/>
      <c r="G7" s="448"/>
      <c r="H7" s="448"/>
      <c r="I7" s="448"/>
      <c r="J7" s="448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59" t="s">
        <v>2</v>
      </c>
      <c r="B8" s="460"/>
      <c r="C8" s="292" t="str">
        <f>IF('2b.  Complex Form Data Entry'!G15="","   ",'2b.  Complex Form Data Entry'!G15)</f>
        <v xml:space="preserve">   </v>
      </c>
      <c r="E8" s="292"/>
      <c r="F8" s="460" t="s">
        <v>8</v>
      </c>
      <c r="G8" s="460"/>
      <c r="H8" s="329" t="str">
        <f>IF('2b.  Complex Form Data Entry'!G15=""," ",'2b.  Complex Form Data Entry'!G16)</f>
        <v xml:space="preserve"> </v>
      </c>
      <c r="I8" s="292"/>
      <c r="J8" s="292"/>
      <c r="L8" s="458" t="s">
        <v>10</v>
      </c>
      <c r="M8" s="458"/>
      <c r="N8" s="458"/>
      <c r="O8" s="458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59" t="s">
        <v>3</v>
      </c>
      <c r="B9" s="460"/>
      <c r="C9" s="295"/>
      <c r="D9" s="292"/>
      <c r="E9" s="292"/>
      <c r="F9" s="460" t="s">
        <v>13</v>
      </c>
      <c r="G9" s="460"/>
      <c r="H9" s="292"/>
      <c r="I9" s="292"/>
      <c r="J9" s="292"/>
      <c r="L9" s="458" t="s">
        <v>9</v>
      </c>
      <c r="M9" s="458"/>
      <c r="N9" s="458"/>
      <c r="O9" s="458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01" t="str">
        <f>IF('2b.  Complex Form Data Entry'!G10=""," ",'2b.  Complex Form Data Entry'!G10)</f>
        <v xml:space="preserve"> </v>
      </c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2"/>
      <c r="T10" s="11"/>
    </row>
    <row r="11" spans="1:20" ht="13.5" thickBot="1">
      <c r="A11" s="332"/>
      <c r="B11" s="33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05" t="s">
        <v>14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51" t="s">
        <v>32</v>
      </c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55" t="s">
        <v>145</v>
      </c>
      <c r="B17" s="455"/>
      <c r="C17" s="455"/>
      <c r="D17" s="455"/>
      <c r="E17" s="477" t="str">
        <f>IF('2b.  Complex Form Data Entry'!G39="N","NA",'2b.  Complex Form Data Entry'!G40)</f>
        <v>NA</v>
      </c>
      <c r="F17" s="478"/>
      <c r="G17" s="479"/>
      <c r="H17" s="413" t="s">
        <v>153</v>
      </c>
      <c r="I17" s="414"/>
      <c r="J17" s="414"/>
      <c r="K17" s="414"/>
      <c r="L17" s="414"/>
      <c r="M17" s="414"/>
      <c r="N17" s="310"/>
      <c r="O17" s="477" t="str">
        <f>IF('2b.  Complex Form Data Entry'!G39="N","NA",'2b.  Complex Form Data Entry'!G41)</f>
        <v>NA</v>
      </c>
      <c r="P17" s="478"/>
      <c r="Q17" s="478"/>
      <c r="R17" s="478"/>
      <c r="S17" s="47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51" t="s">
        <v>33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2017</v>
      </c>
      <c r="J24" s="95">
        <f>'2b.  Complex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2017</v>
      </c>
      <c r="J34" s="95">
        <f>'2b.  Complex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19" t="str">
        <f>IF('2b.  Complex Form Data Entry'!E80="","   ",'2b.  Complex Form Data Entry'!E80)</f>
        <v xml:space="preserve">   </v>
      </c>
      <c r="B35" s="420"/>
      <c r="C35" s="421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9" t="s">
        <v>55</v>
      </c>
      <c r="C39" s="410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11" t="s">
        <v>56</v>
      </c>
      <c r="C40" s="412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9" t="s">
        <v>57</v>
      </c>
      <c r="C41" s="410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25" t="s">
        <v>26</v>
      </c>
      <c r="C42" s="426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22" t="str">
        <f>IF('2b.  Complex Form Data Entry'!E91="","   ",'2b.  Complex Form Data Entry'!E91)</f>
        <v xml:space="preserve">   </v>
      </c>
      <c r="B45" s="423"/>
      <c r="C45" s="424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9" t="s">
        <v>55</v>
      </c>
      <c r="C49" s="410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11" t="s">
        <v>56</v>
      </c>
      <c r="C50" s="412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9" t="s">
        <v>57</v>
      </c>
      <c r="C51" s="410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25" t="s">
        <v>26</v>
      </c>
      <c r="C52" s="426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22" t="str">
        <f>IF('2b.  Complex Form Data Entry'!E102="","   ",'2b.  Complex Form Data Entry'!E102)</f>
        <v xml:space="preserve">   </v>
      </c>
      <c r="B55" s="423"/>
      <c r="C55" s="424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9" t="s">
        <v>55</v>
      </c>
      <c r="C59" s="410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11" t="s">
        <v>56</v>
      </c>
      <c r="C60" s="412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9" t="s">
        <v>57</v>
      </c>
      <c r="C61" s="410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25" t="s">
        <v>26</v>
      </c>
      <c r="C62" s="426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22" t="str">
        <f>IF('2b.  Complex Form Data Entry'!E113="","   ",'2b.  Complex Form Data Entry'!E113)</f>
        <v xml:space="preserve">   </v>
      </c>
      <c r="B65" s="423"/>
      <c r="C65" s="424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9" t="s">
        <v>55</v>
      </c>
      <c r="C69" s="410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11" t="s">
        <v>56</v>
      </c>
      <c r="C70" s="412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9" t="s">
        <v>57</v>
      </c>
      <c r="C71" s="410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25" t="s">
        <v>26</v>
      </c>
      <c r="C72" s="426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22" t="str">
        <f>IF('2b.  Complex Form Data Entry'!E124="","   ",'2b.  Complex Form Data Entry'!E124)</f>
        <v xml:space="preserve">   </v>
      </c>
      <c r="B75" s="423"/>
      <c r="C75" s="424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9" t="s">
        <v>55</v>
      </c>
      <c r="C79" s="410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11" t="s">
        <v>56</v>
      </c>
      <c r="C80" s="412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9" t="s">
        <v>57</v>
      </c>
      <c r="C81" s="410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25" t="s">
        <v>26</v>
      </c>
      <c r="C82" s="426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22" t="str">
        <f>IF('2b.  Complex Form Data Entry'!E135="","   ",'2b.  Complex Form Data Entry'!E135)</f>
        <v xml:space="preserve">   </v>
      </c>
      <c r="B85" s="423"/>
      <c r="C85" s="424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9" t="s">
        <v>55</v>
      </c>
      <c r="C89" s="410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11" t="s">
        <v>56</v>
      </c>
      <c r="C90" s="412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9" t="s">
        <v>57</v>
      </c>
      <c r="C91" s="410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25" t="s">
        <v>26</v>
      </c>
      <c r="C92" s="426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49" t="s">
        <v>133</v>
      </c>
      <c r="B97" s="449"/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05" t="s">
        <v>31</v>
      </c>
      <c r="B99" s="405"/>
      <c r="C99" s="405"/>
      <c r="D99" s="405"/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5"/>
      <c r="T99" s="1"/>
    </row>
    <row r="100" spans="1:20" ht="3" customHeight="1" thickBot="1" thickTop="1">
      <c r="A100" s="456"/>
      <c r="B100" s="457"/>
      <c r="C100" s="457"/>
      <c r="D100" s="457"/>
      <c r="E100" s="457"/>
      <c r="F100" s="457"/>
      <c r="G100" s="457"/>
      <c r="H100" s="457"/>
      <c r="I100" s="457"/>
      <c r="J100" s="457"/>
      <c r="K100" s="457"/>
      <c r="L100" s="457"/>
      <c r="M100" s="457"/>
      <c r="N100" s="457"/>
      <c r="O100" s="457"/>
      <c r="P100" s="457"/>
      <c r="Q100" s="457"/>
      <c r="R100" s="457"/>
      <c r="S100" s="457"/>
      <c r="T100" s="1"/>
    </row>
    <row r="101" spans="1:19" ht="13.5">
      <c r="A101" s="466" t="s">
        <v>7</v>
      </c>
      <c r="B101" s="464"/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/>
      <c r="R101" s="464"/>
      <c r="S101" s="465"/>
    </row>
    <row r="102" spans="1:20" ht="13.5">
      <c r="A102" s="462" t="s">
        <v>0</v>
      </c>
      <c r="B102" s="463"/>
      <c r="C102" s="461" t="str">
        <f>IF('2b.  Complex Form Data Entry'!G11="","   ",'2b.  Complex Form Data Entry'!G11)</f>
        <v xml:space="preserve">   </v>
      </c>
      <c r="D102" s="461"/>
      <c r="E102" s="461"/>
      <c r="F102" s="461"/>
      <c r="G102" s="461"/>
      <c r="H102" s="461"/>
      <c r="I102" s="461"/>
      <c r="J102" s="461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67" t="s">
        <v>152</v>
      </c>
      <c r="B103" s="458"/>
      <c r="C103" s="448" t="str">
        <f>IF('2b.  Complex Form Data Entry'!G12="","   ",'2b.  Complex Form Data Entry'!G12)</f>
        <v xml:space="preserve">   </v>
      </c>
      <c r="D103" s="448"/>
      <c r="E103" s="448"/>
      <c r="F103" s="448"/>
      <c r="G103" s="448"/>
      <c r="H103" s="448"/>
      <c r="I103" s="448"/>
      <c r="J103" s="448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59" t="s">
        <v>2</v>
      </c>
      <c r="B104" s="460"/>
      <c r="C104" s="298" t="str">
        <f>IF('2b.  Complex Form Data Entry'!G15="","   ",'2b.  Complex Form Data Entry'!G15)</f>
        <v xml:space="preserve">   </v>
      </c>
      <c r="E104" s="298"/>
      <c r="F104" s="460" t="s">
        <v>8</v>
      </c>
      <c r="G104" s="460"/>
      <c r="H104" s="329" t="str">
        <f>IF('2b.  Complex Form Data Entry'!G15=""," ",'2b.  Complex Form Data Entry'!G16)</f>
        <v xml:space="preserve"> </v>
      </c>
      <c r="I104" s="298"/>
      <c r="J104" s="298"/>
      <c r="L104" s="458" t="s">
        <v>10</v>
      </c>
      <c r="M104" s="458"/>
      <c r="N104" s="458"/>
      <c r="O104" s="458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59" t="s">
        <v>3</v>
      </c>
      <c r="B105" s="460"/>
      <c r="C105" s="300"/>
      <c r="D105" s="298"/>
      <c r="E105" s="298"/>
      <c r="F105" s="460" t="s">
        <v>13</v>
      </c>
      <c r="G105" s="460"/>
      <c r="H105" s="298"/>
      <c r="I105" s="298"/>
      <c r="J105" s="298"/>
      <c r="L105" s="458" t="s">
        <v>9</v>
      </c>
      <c r="M105" s="458"/>
      <c r="N105" s="458"/>
      <c r="O105" s="458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01" t="str">
        <f>IF('2b.  Complex Form Data Entry'!G10=""," ",'2b.  Complex Form Data Entry'!G10)</f>
        <v xml:space="preserve"> </v>
      </c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2"/>
      <c r="T106" s="11"/>
    </row>
    <row r="107" spans="1:20" ht="13.5" thickBot="1">
      <c r="A107" s="332"/>
      <c r="B107" s="333"/>
      <c r="C107" s="403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4"/>
      <c r="T107" s="11"/>
    </row>
    <row r="108" spans="1:20" ht="18.75" customHeight="1" thickBot="1" thickTop="1">
      <c r="A108" s="450" t="s">
        <v>15</v>
      </c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68" t="s">
        <v>18</v>
      </c>
      <c r="B112" s="469"/>
      <c r="C112" s="470"/>
      <c r="D112" s="434" t="s">
        <v>19</v>
      </c>
      <c r="E112" s="434" t="s">
        <v>5</v>
      </c>
      <c r="F112" s="427" t="s">
        <v>104</v>
      </c>
      <c r="G112" s="434" t="s">
        <v>11</v>
      </c>
      <c r="H112" s="445" t="s">
        <v>23</v>
      </c>
      <c r="I112" s="315"/>
      <c r="J112" s="190">
        <f>'2b.  Complex Form Data Entry'!G19</f>
        <v>2017</v>
      </c>
      <c r="K112" s="286">
        <f>'2b.  Complex Form Data Entry'!H155</f>
        <v>2018</v>
      </c>
      <c r="L112" s="429" t="str">
        <f>CONCATENATE(L34," Appropriation Change")</f>
        <v>2017 / 2018 Appropriation Change</v>
      </c>
      <c r="O112" s="303"/>
      <c r="P112" s="303"/>
      <c r="Q112" s="303"/>
      <c r="R112" s="438" t="s">
        <v>138</v>
      </c>
      <c r="S112" s="439"/>
      <c r="T112" s="42"/>
    </row>
    <row r="113" spans="1:20" ht="37.5" customHeight="1" thickBot="1">
      <c r="A113" s="471"/>
      <c r="B113" s="472"/>
      <c r="C113" s="473"/>
      <c r="D113" s="435"/>
      <c r="E113" s="435"/>
      <c r="F113" s="428"/>
      <c r="G113" s="435"/>
      <c r="H113" s="446"/>
      <c r="I113" s="316"/>
      <c r="J113" s="191" t="s">
        <v>24</v>
      </c>
      <c r="K113" s="287" t="str">
        <f>'2b.  Complex Form Data Entry'!H156</f>
        <v>Allocation Change</v>
      </c>
      <c r="L113" s="430"/>
      <c r="O113" s="303"/>
      <c r="P113" s="303"/>
      <c r="Q113" s="303"/>
      <c r="R113" s="440"/>
      <c r="S113" s="441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81">
        <f>'2b.  Complex Form Data Entry'!J157</f>
        <v>0</v>
      </c>
      <c r="S114" s="482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81">
        <f>'2b.  Complex Form Data Entry'!J158</f>
        <v>0</v>
      </c>
      <c r="S115" s="482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81">
        <f>'2b.  Complex Form Data Entry'!J159</f>
        <v>0</v>
      </c>
      <c r="S116" s="482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81">
        <f>'2b.  Complex Form Data Entry'!J160</f>
        <v>0</v>
      </c>
      <c r="S117" s="482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81">
        <f>'2b.  Complex Form Data Entry'!J161</f>
        <v>0</v>
      </c>
      <c r="S118" s="482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81">
        <f>'2b.  Complex Form Data Entry'!J162</f>
        <v>0</v>
      </c>
      <c r="S119" s="482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83">
        <f>SUM(R114:S119)</f>
        <v>0</v>
      </c>
      <c r="S120" s="484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7" t="str">
        <f>IF('2b.  Complex Form Data Entry'!G39="Y","See note 5 below.",'2b.  Complex Form Data Entry'!D43)</f>
        <v>An NPV analysis was not performed because …</v>
      </c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5"/>
    </row>
    <row r="124" spans="1:20" ht="13.5">
      <c r="A124" s="68" t="s">
        <v>112</v>
      </c>
      <c r="B124" s="442" t="s">
        <v>150</v>
      </c>
      <c r="C124" s="442"/>
      <c r="D124" s="442"/>
      <c r="E124" s="442"/>
      <c r="F124" s="442"/>
      <c r="G124" s="442"/>
      <c r="H124" s="442"/>
      <c r="I124" s="442"/>
      <c r="J124" s="442"/>
      <c r="K124" s="442"/>
      <c r="L124" s="442"/>
      <c r="M124" s="442"/>
      <c r="N124" s="442"/>
      <c r="O124" s="442"/>
      <c r="P124" s="442"/>
      <c r="Q124" s="442"/>
      <c r="R124" s="442"/>
      <c r="S124" s="442"/>
      <c r="T124" s="5"/>
    </row>
    <row r="125" spans="1:20" ht="14.25" customHeight="1">
      <c r="A125" s="69" t="s">
        <v>52</v>
      </c>
      <c r="B125" s="480" t="s">
        <v>116</v>
      </c>
      <c r="C125" s="480"/>
      <c r="D125" s="480"/>
      <c r="E125" s="480"/>
      <c r="F125" s="480"/>
      <c r="G125" s="480"/>
      <c r="H125" s="480"/>
      <c r="I125" s="480"/>
      <c r="J125" s="480"/>
      <c r="K125" s="480"/>
      <c r="L125" s="480"/>
      <c r="M125" s="480"/>
      <c r="N125" s="480"/>
      <c r="O125" s="480"/>
      <c r="P125" s="480"/>
      <c r="Q125" s="480"/>
      <c r="R125" s="480"/>
      <c r="S125" s="480"/>
      <c r="T125" s="5"/>
    </row>
    <row r="126" spans="1:20" ht="16.5" customHeight="1">
      <c r="A126" s="69" t="s">
        <v>113</v>
      </c>
      <c r="B126" s="444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4"/>
      <c r="D126" s="444"/>
      <c r="E126" s="444"/>
      <c r="F126" s="444"/>
      <c r="G126" s="444"/>
      <c r="H126" s="444"/>
      <c r="I126" s="444"/>
      <c r="J126" s="444"/>
      <c r="K126" s="444"/>
      <c r="L126" s="444"/>
      <c r="M126" s="444"/>
      <c r="N126" s="444"/>
      <c r="O126" s="444"/>
      <c r="P126" s="444"/>
      <c r="Q126" s="444"/>
      <c r="R126" s="444"/>
      <c r="S126" s="444"/>
      <c r="T126" s="5"/>
    </row>
    <row r="127" spans="1:20" ht="14.25" customHeight="1">
      <c r="A127" s="67" t="s">
        <v>114</v>
      </c>
      <c r="B127" s="433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3"/>
      <c r="Q127" s="433"/>
      <c r="R127" s="433"/>
      <c r="S127" s="433"/>
      <c r="T127" s="5"/>
    </row>
    <row r="128" spans="1:20" ht="16.5" customHeight="1">
      <c r="A128" s="67" t="s">
        <v>118</v>
      </c>
      <c r="B128" s="432" t="s">
        <v>111</v>
      </c>
      <c r="C128" s="432"/>
      <c r="D128" s="432"/>
      <c r="E128" s="432"/>
      <c r="F128" s="432"/>
      <c r="G128" s="432"/>
      <c r="H128" s="432"/>
      <c r="I128" s="432"/>
      <c r="J128" s="432"/>
      <c r="K128" s="432"/>
      <c r="L128" s="432"/>
      <c r="M128" s="432"/>
      <c r="N128" s="432"/>
      <c r="O128" s="432"/>
      <c r="P128" s="432"/>
      <c r="Q128" s="432"/>
      <c r="R128" s="432"/>
      <c r="S128" s="432"/>
      <c r="T128" s="5"/>
    </row>
    <row r="129" spans="1:19" ht="14.25" customHeight="1">
      <c r="A129" s="67"/>
      <c r="B129" s="431" t="str">
        <f>'2b.  Complex Form Data Entry'!C174</f>
        <v>-</v>
      </c>
      <c r="C129" s="431"/>
      <c r="D129" s="431"/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  <c r="O129" s="431"/>
      <c r="P129" s="431"/>
      <c r="Q129" s="431"/>
      <c r="R129" s="431"/>
      <c r="S129" s="431"/>
    </row>
    <row r="130" spans="1:19" ht="13.5">
      <c r="A130" s="67"/>
      <c r="B130" s="431" t="str">
        <f>'2b.  Complex Form Data Entry'!C175</f>
        <v xml:space="preserve">- </v>
      </c>
      <c r="C130" s="431"/>
      <c r="D130" s="431"/>
      <c r="E130" s="431"/>
      <c r="F130" s="431"/>
      <c r="G130" s="431"/>
      <c r="H130" s="431"/>
      <c r="I130" s="431"/>
      <c r="J130" s="431"/>
      <c r="K130" s="431"/>
      <c r="L130" s="431"/>
      <c r="M130" s="431"/>
      <c r="N130" s="431"/>
      <c r="O130" s="431"/>
      <c r="P130" s="431"/>
      <c r="Q130" s="431"/>
      <c r="R130" s="431"/>
      <c r="S130" s="431"/>
    </row>
    <row r="131" spans="1:19" ht="12.75" customHeight="1">
      <c r="A131" s="67"/>
      <c r="B131" s="431" t="str">
        <f>'2b.  Complex Form Data Entry'!C176</f>
        <v xml:space="preserve">- </v>
      </c>
      <c r="C131" s="431"/>
      <c r="D131" s="431"/>
      <c r="E131" s="431"/>
      <c r="F131" s="431"/>
      <c r="G131" s="431"/>
      <c r="H131" s="431"/>
      <c r="I131" s="431"/>
      <c r="J131" s="431"/>
      <c r="K131" s="431"/>
      <c r="L131" s="431"/>
      <c r="M131" s="431"/>
      <c r="N131" s="431"/>
      <c r="O131" s="431"/>
      <c r="P131" s="431"/>
      <c r="Q131" s="431"/>
      <c r="R131" s="431"/>
      <c r="S131" s="431"/>
    </row>
    <row r="132" spans="1:19" ht="15" customHeight="1">
      <c r="A132" s="67"/>
      <c r="B132" s="431" t="str">
        <f>'2b.  Complex Form Data Entry'!C177</f>
        <v xml:space="preserve">- </v>
      </c>
      <c r="C132" s="431"/>
      <c r="D132" s="431"/>
      <c r="E132" s="431"/>
      <c r="F132" s="431"/>
      <c r="G132" s="431"/>
      <c r="H132" s="431"/>
      <c r="I132" s="431"/>
      <c r="J132" s="431"/>
      <c r="K132" s="431"/>
      <c r="L132" s="431"/>
      <c r="M132" s="431"/>
      <c r="N132" s="431"/>
      <c r="O132" s="431"/>
      <c r="P132" s="431"/>
      <c r="Q132" s="431"/>
      <c r="R132" s="431"/>
      <c r="S132" s="431"/>
    </row>
    <row r="133" spans="1:20" ht="13.5">
      <c r="A133" s="67"/>
      <c r="B133" s="431" t="str">
        <f>'2b.  Complex Form Data Entry'!C178</f>
        <v xml:space="preserve">- </v>
      </c>
      <c r="C133" s="431"/>
      <c r="D133" s="431"/>
      <c r="E133" s="431"/>
      <c r="F133" s="431"/>
      <c r="G133" s="431"/>
      <c r="H133" s="431"/>
      <c r="I133" s="431"/>
      <c r="J133" s="431"/>
      <c r="K133" s="431"/>
      <c r="L133" s="431"/>
      <c r="M133" s="431"/>
      <c r="N133" s="431"/>
      <c r="O133" s="431"/>
      <c r="P133" s="431"/>
      <c r="Q133" s="431"/>
      <c r="R133" s="431"/>
      <c r="S133" s="431"/>
      <c r="T133" s="5"/>
    </row>
    <row r="134" spans="1:19" ht="13.5">
      <c r="A134" s="67"/>
      <c r="B134" s="431"/>
      <c r="C134" s="431"/>
      <c r="D134" s="431"/>
      <c r="E134" s="431"/>
      <c r="F134" s="431"/>
      <c r="G134" s="431"/>
      <c r="H134" s="431"/>
      <c r="I134" s="431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</row>
    <row r="135" spans="1:19" ht="13.5">
      <c r="A135" t="str">
        <f>IF('2b.  Complex Form Data Entry'!C181=""," ","6.")</f>
        <v xml:space="preserve"> </v>
      </c>
      <c r="B135" s="431"/>
      <c r="C135" s="431"/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  <c r="N135" s="431"/>
      <c r="O135" s="431"/>
      <c r="P135" s="431"/>
      <c r="Q135" s="431"/>
      <c r="R135" s="431"/>
      <c r="S135" s="431"/>
    </row>
    <row r="136" spans="1:19" ht="13.5">
      <c r="A136" s="69"/>
      <c r="B136" s="431"/>
      <c r="C136" s="431"/>
      <c r="D136" s="431"/>
      <c r="E136" s="431"/>
      <c r="F136" s="431"/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</row>
    <row r="137" spans="1:19" ht="13.5">
      <c r="A137" s="69"/>
      <c r="B137" s="431"/>
      <c r="C137" s="431"/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YQKKTEHHRR7V-1353-3014</_dlc_DocId>
    <_dlc_DocIdUrl xmlns="cfc4bdfe-72e7-4bcf-8777-527aa6965755">
      <Url>https://kc1-portal38.sharepoint.com/FMD/Legislation2015/_layouts/15/DocIdRedir.aspx?ID=YQKKTEHHRR7V-1353-3014</Url>
      <Description>YQKKTEHHRR7V-1353-3014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1" ma:contentTypeDescription="Create a new document." ma:contentTypeScope="" ma:versionID="8c62f7eaa292fd6f8dc92fed657eb66f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7865630754987b1c6af56567661bab1f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http://purl.org/dc/elements/1.1/"/>
    <ds:schemaRef ds:uri="http://purl.org/dc/dcmitype/"/>
    <ds:schemaRef ds:uri="1ff4bbbe-e948-4d8f-bbf3-024ce416f147"/>
    <ds:schemaRef ds:uri="cfc4bdfe-72e7-4bcf-8777-527aa6965755"/>
    <ds:schemaRef ds:uri="b516f40b-13c9-483a-b8d0-25e20c0c5f62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EA991E7-6937-49CE-A2C3-7012479A6E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2018-05-24T01:31:35Z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09fb643d-e266-4adb-8895-e4e0e42e6763</vt:lpwstr>
  </property>
  <property fmtid="{D5CDD505-2E9C-101B-9397-08002B2CF9AE}" pid="4" name="ContentTypeId">
    <vt:lpwstr>0x01010055F3145C9B4BC643A0A9D21F052A005B</vt:lpwstr>
  </property>
  <property fmtid="{D5CDD505-2E9C-101B-9397-08002B2CF9AE}" pid="5" name="SV_QUERY_LIST_4F35BF76-6C0D-4D9B-82B2-816C12CF3733">
    <vt:lpwstr>empty_477D106A-C0D6-4607-AEBD-E2C9D60EA279</vt:lpwstr>
  </property>
</Properties>
</file>