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codeName="ThisWorkbook" defaultThemeVersion="124226"/>
  <bookViews>
    <workbookView xWindow="29926" yWindow="765" windowWidth="24660" windowHeight="1174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<sst xmlns="http://schemas.openxmlformats.org/spreadsheetml/2006/main" count="344" uniqueCount="165">
  <si>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</si>
  <si>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</si>
  <si>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</si>
  <si>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</si>
  <si>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</si>
  <si>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</si>
  <si>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</si>
  <si>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</si>
  <si>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</si>
  <si>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</si>
  <si>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</si>
  <si>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</si>
  <si>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</si>
  <si>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</si>
  <si>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</si>
  <si>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</si>
  <si>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</si>
  <si>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</si>
  <si>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</si>
  <si>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</si>
  <si>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</si>
  <si>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</si>
  <si>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</si>
  <si>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</si>
  <si>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</si>
  <si>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</si>
  <si>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</si>
  <si>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</si>
  <si>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</si>
  <si>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</si>
  <si>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</si>
  <si>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</si>
  <si>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</si>
  <si>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</si>
  <si>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</si>
  <si>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</si>
  <si>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</si>
  <si>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</si>
  <si>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</si>
  <si>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</si>
  <si>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</si>
  <si>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</si>
  <si>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</si>
  <si>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</si>
  <si>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</si>
  <si>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</si>
  <si>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</si>
  <si>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</si>
  <si>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</si>
  <si>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</si>
  <si>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</si>
  <si>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</si>
  <si>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</si>
  <si>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</si>
  <si>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</si>
  <si>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</si>
  <si>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</si>
  <si>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</si>
  <si>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</si>
  <si>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</si>
  <si>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</si>
  <si>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</si>
  <si>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</si>
  <si>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</si>
  <si>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</si>
  <si>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</si>
  <si>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</si>
  <si>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</si>
  <si>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</si>
  <si>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</si>
  <si>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</si>
  <si>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</si>
  <si>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</si>
  <si>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</si>
  <si>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</si>
  <si>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</si>
  <si>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</si>
  <si>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</si>
  <si>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</si>
  <si>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</si>
  <si>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</si>
  <si>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</si>
  <si>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</si>
  <si>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</si>
  <si>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</si>
  <si>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</si>
  <si>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</si>
  <si>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</si>
  <si>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</si>
  <si>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</si>
  <si>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</si>
  <si>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</si>
  <si>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</si>
  <si>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</si>
  <si>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</si>
  <si>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</si>
  <si>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</si>
  <si>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</si>
  <si>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</si>
  <si>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</si>
  <si>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</si>
  <si>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</si>
  <si>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</si>
  <si>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</si>
  <si>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</si>
  <si>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</si>
  <si>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</si>
  <si>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</si>
  <si>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</si>
  <si>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</si>
  <si>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</si>
  <si>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</si>
  <si>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</si>
  <si>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</si>
  <si>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</si>
  <si>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</si>
  <si>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</si>
  <si>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</si>
  <si>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</si>
  <si>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</si>
  <si>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</si>
  <si>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</si>
  <si>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</si>
  <si>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</si>
  <si>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</si>
  <si>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</si>
  <si>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</si>
  <si>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</si>
  <si>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</si>
  <si>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</si>
  <si>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</si>
  <si>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</si>
  <si>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</si>
  <si>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</si>
  <si>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</si>
  <si>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</si>
  <si>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</si>
  <si>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</si>
  <si>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</si>
  <si>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</si>
  <si>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</si>
  <si>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</si>
  <si>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</si>
  <si>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</si>
  <si>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</si>
  <si>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</si>
  <si>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Surplus Property at 36118 SE Fish Hatchery Road, Parcel 132407-9073</t>
  </si>
  <si>
    <t>Fish Hatchery Road Surplus Sale</t>
  </si>
  <si>
    <t>DNRP Water &amp; Land Resources</t>
  </si>
  <si>
    <t>Sale</t>
  </si>
  <si>
    <t>Stand Alone</t>
  </si>
  <si>
    <t>Carolyn Mock / Amanda Tran</t>
  </si>
  <si>
    <t>6/26/23</t>
  </si>
  <si>
    <t>1132824</t>
  </si>
  <si>
    <t>DNRP</t>
  </si>
  <si>
    <t>An NPV analysis was not performed because this is a sale of property determined to be surplus to King County's needs.</t>
  </si>
  <si>
    <t>39512 - Sale of Real Property</t>
  </si>
  <si>
    <t>Door Repair</t>
  </si>
  <si>
    <t>- This property was purchased by WLRD in 2021 to perform modifications on Mud Creek to mitigate flooding.  A permanent drainage easement on the property will be reserved after the sale closes which allows WLRD to complete the work in the future.</t>
  </si>
  <si>
    <t>- Sale of the property relieves King County of annual assessments of $342.15 and liability associated with unused property.</t>
  </si>
  <si>
    <t>- Costs incurred for repairs to the house total $6,300 to-date.</t>
  </si>
  <si>
    <t>34187 - Costs Real Property Sales</t>
  </si>
  <si>
    <t>FMD Real Estate Services</t>
  </si>
  <si>
    <t>0010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</si>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</sst>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23">
      <selection activeCell="E66" sqref="E66"/>
    </sheetView>
  </sheetViews>
  <sheetFormatPr defaultColWidth="9.421875" defaultRowHeight="12.75"/>
  <cols>
    <col min="1" max="1" width="2.00390625" style="105" customWidth="1"/>
    <col min="2" max="2" width="2.57421875" style="105" customWidth="1"/>
    <col min="3" max="3" width="41.57421875" style="105" customWidth="1"/>
    <col min="4" max="4" width="12.57421875" style="105" customWidth="1"/>
    <col min="5" max="5" width="63.421875" style="105" customWidth="1"/>
    <col min="6" max="6" width="21.57421875" style="105" customWidth="1"/>
    <col min="7" max="7" width="15.57421875" style="105" customWidth="1"/>
    <col min="8" max="8" width="15.421875" style="105" customWidth="1"/>
    <col min="9" max="9" width="17.421875" style="105" customWidth="1"/>
    <col min="10" max="12" width="14.57421875" style="105" customWidth="1"/>
    <col min="13" max="14" width="13.57421875" style="105" customWidth="1"/>
    <col min="15" max="15" width="3.00390625" style="105" customWidth="1"/>
    <col min="16" max="16384" width="9.421875" style="105" customWidth="1"/>
  </cols>
  <sheetData>
    <row r="1" ht="18">
      <c r="C1" s="107"/>
    </row>
    <row r="2" spans="3:14" ht="23">
      <c r="C2" s="352" t="s">
        <v>60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4" t="s">
        <v>76</v>
      </c>
      <c r="E11" s="364"/>
      <c r="F11" s="365"/>
      <c r="G11" s="138" t="s">
        <v>147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6" t="s">
        <v>75</v>
      </c>
      <c r="E12" s="366"/>
      <c r="F12" s="367"/>
      <c r="G12" s="138" t="s">
        <v>148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6" t="s">
        <v>74</v>
      </c>
      <c r="E13" s="366"/>
      <c r="F13" s="367"/>
      <c r="G13" s="138" t="s">
        <v>149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8" t="s">
        <v>73</v>
      </c>
      <c r="E14" s="366"/>
      <c r="F14" s="367"/>
      <c r="G14" s="138" t="s">
        <v>150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6" t="s">
        <v>72</v>
      </c>
      <c r="E15" s="366"/>
      <c r="F15" s="367"/>
      <c r="G15" s="138" t="s">
        <v>151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6" t="s">
        <v>103</v>
      </c>
      <c r="E16" s="366"/>
      <c r="F16" s="239"/>
      <c r="G16" s="186" t="s">
        <v>152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6" t="s">
        <v>69</v>
      </c>
      <c r="E17" s="366"/>
      <c r="F17" s="367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4" t="s">
        <v>70</v>
      </c>
      <c r="E18" s="364"/>
      <c r="F18" s="365"/>
      <c r="G18" s="142">
        <v>700000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4" t="s">
        <v>132</v>
      </c>
      <c r="E19" s="364"/>
      <c r="F19" s="365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56" t="s">
        <v>34</v>
      </c>
      <c r="H20" s="356"/>
      <c r="I20" s="356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148</v>
      </c>
      <c r="H21" s="144"/>
      <c r="I21" s="145"/>
      <c r="J21" s="328"/>
      <c r="K21" s="328" t="s">
        <v>154</v>
      </c>
      <c r="L21" s="146">
        <v>3292</v>
      </c>
      <c r="O21" s="210"/>
    </row>
    <row r="22" spans="2:15" ht="15" thickBot="1">
      <c r="B22" s="209"/>
      <c r="C22" s="242"/>
      <c r="D22" s="244"/>
      <c r="E22" s="244"/>
      <c r="F22" s="244"/>
      <c r="G22" s="143" t="s">
        <v>162</v>
      </c>
      <c r="H22" s="144"/>
      <c r="I22" s="145"/>
      <c r="J22" s="146"/>
      <c r="K22" s="328" t="s">
        <v>164</v>
      </c>
      <c r="L22" s="329" t="s">
        <v>163</v>
      </c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27" t="s">
        <v>153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2" t="s">
        <v>124</v>
      </c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82" t="s">
        <v>135</v>
      </c>
      <c r="E39" s="382"/>
      <c r="F39" s="382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2" t="s">
        <v>77</v>
      </c>
      <c r="E40" s="372"/>
      <c r="F40" s="373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2" t="s">
        <v>78</v>
      </c>
      <c r="E41" s="372"/>
      <c r="F41" s="373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6" t="s">
        <v>155</v>
      </c>
      <c r="E43" s="377"/>
      <c r="F43" s="377"/>
      <c r="G43" s="377"/>
      <c r="H43" s="377"/>
      <c r="I43" s="378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9" t="s">
        <v>99</v>
      </c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3" t="s">
        <v>20</v>
      </c>
      <c r="F57" s="363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41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 t="s">
        <v>148</v>
      </c>
      <c r="D58" s="158" t="s">
        <v>153</v>
      </c>
      <c r="E58" s="374" t="s">
        <v>156</v>
      </c>
      <c r="F58" s="375"/>
      <c r="G58" s="151">
        <f>+G18-G85</f>
        <v>699026</v>
      </c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 t="s">
        <v>162</v>
      </c>
      <c r="D59" s="158" t="s">
        <v>50</v>
      </c>
      <c r="E59" s="149" t="s">
        <v>161</v>
      </c>
      <c r="F59" s="150"/>
      <c r="G59" s="151">
        <f>+G85</f>
        <v>974</v>
      </c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80" t="s">
        <v>84</v>
      </c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3"/>
      <c r="D69" s="353"/>
      <c r="E69" s="353"/>
      <c r="F69" s="353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2" t="s">
        <v>85</v>
      </c>
      <c r="F71" s="372"/>
      <c r="G71" s="372"/>
      <c r="H71" s="372"/>
      <c r="I71" s="372"/>
      <c r="J71" s="372"/>
      <c r="K71" s="372"/>
      <c r="L71" s="372"/>
      <c r="M71" s="372"/>
      <c r="N71" s="180"/>
      <c r="O71" s="210"/>
    </row>
    <row r="72" spans="2:15" ht="13.5" customHeight="1">
      <c r="B72" s="209"/>
      <c r="C72" s="267" t="s">
        <v>25</v>
      </c>
      <c r="D72" s="268"/>
      <c r="E72" s="357" t="s">
        <v>86</v>
      </c>
      <c r="F72" s="357"/>
      <c r="G72" s="357"/>
      <c r="H72" s="357"/>
      <c r="I72" s="357"/>
      <c r="J72" s="357"/>
      <c r="K72" s="357"/>
      <c r="L72" s="357"/>
      <c r="M72" s="357"/>
      <c r="N72" s="181"/>
      <c r="O72" s="210"/>
    </row>
    <row r="73" spans="2:15" ht="14.5">
      <c r="B73" s="209"/>
      <c r="C73" s="267" t="s">
        <v>53</v>
      </c>
      <c r="D73" s="268"/>
      <c r="E73" s="357" t="s">
        <v>87</v>
      </c>
      <c r="F73" s="337"/>
      <c r="G73" s="337"/>
      <c r="H73" s="337"/>
      <c r="I73" s="337"/>
      <c r="J73" s="337"/>
      <c r="K73" s="337"/>
      <c r="L73" s="337"/>
      <c r="M73" s="337"/>
      <c r="N73" s="179"/>
      <c r="O73" s="210"/>
    </row>
    <row r="74" spans="2:15" ht="14.5">
      <c r="B74" s="209"/>
      <c r="C74" s="370" t="s">
        <v>55</v>
      </c>
      <c r="D74" s="370"/>
      <c r="E74" s="357" t="s">
        <v>88</v>
      </c>
      <c r="F74" s="337"/>
      <c r="G74" s="337"/>
      <c r="H74" s="337"/>
      <c r="I74" s="337"/>
      <c r="J74" s="337"/>
      <c r="K74" s="337"/>
      <c r="L74" s="337"/>
      <c r="M74" s="337"/>
      <c r="N74" s="179"/>
      <c r="O74" s="210"/>
    </row>
    <row r="75" spans="2:15" ht="14.25" customHeight="1">
      <c r="B75" s="209"/>
      <c r="C75" s="369" t="s">
        <v>56</v>
      </c>
      <c r="D75" s="369"/>
      <c r="E75" s="357" t="s">
        <v>89</v>
      </c>
      <c r="F75" s="357"/>
      <c r="G75" s="357"/>
      <c r="H75" s="357"/>
      <c r="I75" s="357"/>
      <c r="J75" s="357"/>
      <c r="K75" s="357"/>
      <c r="L75" s="357"/>
      <c r="M75" s="357"/>
      <c r="N75" s="181"/>
      <c r="O75" s="210"/>
    </row>
    <row r="76" spans="2:15" ht="14.5">
      <c r="B76" s="209"/>
      <c r="C76" s="370" t="s">
        <v>57</v>
      </c>
      <c r="D76" s="370"/>
      <c r="E76" s="357"/>
      <c r="F76" s="337"/>
      <c r="G76" s="337"/>
      <c r="H76" s="337"/>
      <c r="I76" s="337"/>
      <c r="J76" s="337"/>
      <c r="K76" s="337"/>
      <c r="L76" s="337"/>
      <c r="M76" s="337"/>
      <c r="N76" s="179"/>
      <c r="O76" s="210"/>
    </row>
    <row r="77" spans="2:15" ht="15" customHeight="1">
      <c r="B77" s="209"/>
      <c r="C77" s="371" t="s">
        <v>26</v>
      </c>
      <c r="D77" s="371"/>
      <c r="E77" s="357" t="s">
        <v>90</v>
      </c>
      <c r="F77" s="337"/>
      <c r="G77" s="337"/>
      <c r="H77" s="337"/>
      <c r="I77" s="337"/>
      <c r="J77" s="337"/>
      <c r="K77" s="337"/>
      <c r="L77" s="337"/>
      <c r="M77" s="337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43" t="s">
        <v>40</v>
      </c>
      <c r="D81" s="343"/>
      <c r="E81" s="344" t="s">
        <v>22</v>
      </c>
      <c r="F81" s="344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41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4" t="s">
        <v>55</v>
      </c>
      <c r="D85" s="355"/>
      <c r="E85" s="153" t="s">
        <v>157</v>
      </c>
      <c r="F85" s="154"/>
      <c r="G85" s="155">
        <v>974</v>
      </c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8" t="s">
        <v>56</v>
      </c>
      <c r="D86" s="359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4" t="s">
        <v>57</v>
      </c>
      <c r="D87" s="355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60" t="s">
        <v>26</v>
      </c>
      <c r="D88" s="361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43" t="s">
        <v>40</v>
      </c>
      <c r="D92" s="343"/>
      <c r="E92" s="344" t="s">
        <v>22</v>
      </c>
      <c r="F92" s="344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41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4" t="s">
        <v>55</v>
      </c>
      <c r="D96" s="355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8" t="s">
        <v>56</v>
      </c>
      <c r="D97" s="359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4" t="s">
        <v>57</v>
      </c>
      <c r="D98" s="355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60" t="s">
        <v>26</v>
      </c>
      <c r="D99" s="361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43" t="s">
        <v>40</v>
      </c>
      <c r="D103" s="343"/>
      <c r="E103" s="344" t="s">
        <v>22</v>
      </c>
      <c r="F103" s="344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41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4" t="s">
        <v>55</v>
      </c>
      <c r="D107" s="35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8" t="s">
        <v>56</v>
      </c>
      <c r="D108" s="35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4" t="s">
        <v>57</v>
      </c>
      <c r="D109" s="35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60" t="s">
        <v>26</v>
      </c>
      <c r="D110" s="36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43" t="s">
        <v>40</v>
      </c>
      <c r="D114" s="343"/>
      <c r="E114" s="344" t="s">
        <v>22</v>
      </c>
      <c r="F114" s="344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41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5" t="s">
        <v>55</v>
      </c>
      <c r="D118" s="34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7" t="s">
        <v>56</v>
      </c>
      <c r="D119" s="34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5" t="s">
        <v>57</v>
      </c>
      <c r="D120" s="34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9" t="s">
        <v>26</v>
      </c>
      <c r="D121" s="35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43" t="s">
        <v>40</v>
      </c>
      <c r="D125" s="343"/>
      <c r="E125" s="344" t="s">
        <v>22</v>
      </c>
      <c r="F125" s="344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41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5" t="s">
        <v>55</v>
      </c>
      <c r="D129" s="34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7" t="s">
        <v>56</v>
      </c>
      <c r="D130" s="34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5" t="s">
        <v>57</v>
      </c>
      <c r="D131" s="34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9" t="s">
        <v>26</v>
      </c>
      <c r="D132" s="35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43" t="s">
        <v>40</v>
      </c>
      <c r="D136" s="343"/>
      <c r="E136" s="344" t="s">
        <v>22</v>
      </c>
      <c r="F136" s="344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41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5" t="s">
        <v>55</v>
      </c>
      <c r="D140" s="34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7" t="s">
        <v>56</v>
      </c>
      <c r="D141" s="34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5" t="s">
        <v>57</v>
      </c>
      <c r="D142" s="34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9" t="s">
        <v>26</v>
      </c>
      <c r="D143" s="35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7" t="s">
        <v>100</v>
      </c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179"/>
      <c r="O148" s="223"/>
      <c r="P148" s="224"/>
      <c r="Q148" s="224"/>
    </row>
    <row r="149" spans="2:17" ht="12.75" customHeight="1">
      <c r="B149" s="209"/>
      <c r="C149" s="337" t="s">
        <v>130</v>
      </c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123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5">
      <c r="B155" s="209"/>
      <c r="C155" s="351" t="s">
        <v>18</v>
      </c>
      <c r="D155" s="351" t="s">
        <v>39</v>
      </c>
      <c r="E155" s="341" t="s">
        <v>23</v>
      </c>
      <c r="F155" s="341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5" thickBot="1">
      <c r="B156" s="209"/>
      <c r="C156" s="344"/>
      <c r="D156" s="344"/>
      <c r="E156" s="342"/>
      <c r="F156" s="342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31" t="s">
        <v>139</v>
      </c>
      <c r="G171" s="332"/>
      <c r="H171" s="332"/>
      <c r="I171" s="332"/>
      <c r="J171" s="332"/>
      <c r="K171" s="332"/>
      <c r="L171" s="332"/>
      <c r="M171" s="332"/>
      <c r="N171" s="333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7" t="s">
        <v>144</v>
      </c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179"/>
      <c r="O173" s="223"/>
    </row>
    <row r="174" spans="2:15" ht="34.5" customHeight="1" thickBot="1">
      <c r="B174" s="209"/>
      <c r="C174" s="334" t="s">
        <v>158</v>
      </c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6"/>
      <c r="O174" s="223"/>
    </row>
    <row r="175" spans="2:15" ht="34.5" customHeight="1" thickBot="1">
      <c r="B175" s="209"/>
      <c r="C175" s="338" t="s">
        <v>159</v>
      </c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40"/>
      <c r="O175" s="223"/>
    </row>
    <row r="176" spans="2:15" ht="34.5" customHeight="1" thickBot="1">
      <c r="B176" s="209"/>
      <c r="C176" s="338" t="s">
        <v>160</v>
      </c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40"/>
      <c r="O176" s="223"/>
    </row>
    <row r="177" spans="2:15" ht="34.5" customHeight="1" thickBot="1">
      <c r="B177" s="209"/>
      <c r="C177" s="338" t="s">
        <v>122</v>
      </c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40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7" t="s">
        <v>145</v>
      </c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1132824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B118" sqref="B118:S118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26" t="s">
        <v>49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3" t="s">
        <v>31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1"/>
    </row>
    <row r="4" spans="1:20" ht="3" customHeight="1" thickBot="1" thickTop="1">
      <c r="A4" s="437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1"/>
    </row>
    <row r="5" spans="1:19" ht="13.5">
      <c r="A5" s="447" t="s">
        <v>7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6"/>
    </row>
    <row r="6" spans="1:20" ht="13.5">
      <c r="A6" s="443" t="s">
        <v>0</v>
      </c>
      <c r="B6" s="444"/>
      <c r="C6" s="442" t="str">
        <f>IF('2a.  Simple Form Data Entry'!G11="","   ",'2a.  Simple Form Data Entry'!G11)</f>
        <v>Fish Hatchery Road Surplus Sale</v>
      </c>
      <c r="D6" s="442"/>
      <c r="E6" s="442"/>
      <c r="F6" s="442"/>
      <c r="G6" s="442"/>
      <c r="H6" s="442"/>
      <c r="I6" s="442"/>
      <c r="J6" s="442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48" t="s">
        <v>142</v>
      </c>
      <c r="B7" s="439"/>
      <c r="C7" s="449" t="str">
        <f>IF('2a.  Simple Form Data Entry'!G12="","   ",'2a.  Simple Form Data Entry'!G12)</f>
        <v>DNRP Water &amp; Land Resources</v>
      </c>
      <c r="D7" s="449"/>
      <c r="E7" s="449"/>
      <c r="F7" s="449"/>
      <c r="G7" s="449"/>
      <c r="H7" s="449"/>
      <c r="I7" s="449"/>
      <c r="J7" s="449"/>
      <c r="L7" s="102" t="s">
        <v>27</v>
      </c>
      <c r="M7" s="102"/>
      <c r="P7" s="73"/>
      <c r="Q7" s="73"/>
      <c r="R7" s="313">
        <f>'2a.  Simple Form Data Entry'!G18</f>
        <v>700000</v>
      </c>
      <c r="S7" s="54"/>
      <c r="T7" s="11"/>
    </row>
    <row r="8" spans="1:24" ht="13.5" customHeight="1">
      <c r="A8" s="440" t="s">
        <v>2</v>
      </c>
      <c r="B8" s="441"/>
      <c r="C8" s="291" t="str">
        <f>IF('2a.  Simple Form Data Entry'!G15="","   ",'2a.  Simple Form Data Entry'!G15)</f>
        <v>Carolyn Mock / Amanda Tran</v>
      </c>
      <c r="E8" s="291"/>
      <c r="F8" s="441" t="s">
        <v>8</v>
      </c>
      <c r="G8" s="441"/>
      <c r="H8" s="322" t="str">
        <f>IF('2a.  Simple Form Data Entry'!G15=""," ",'2a.  Simple Form Data Entry'!G16)</f>
        <v>6/26/23</v>
      </c>
      <c r="I8" s="291"/>
      <c r="J8" s="291"/>
      <c r="L8" s="439" t="s">
        <v>10</v>
      </c>
      <c r="M8" s="439"/>
      <c r="N8" s="439"/>
      <c r="O8" s="439"/>
      <c r="P8" s="74"/>
      <c r="Q8" s="74"/>
      <c r="R8" s="291" t="str">
        <f>IF('2a.  Simple Form Data Entry'!G13="","   ",'2a.  Simple Form Data Entry'!G13)</f>
        <v>Sale</v>
      </c>
      <c r="S8" s="321"/>
      <c r="T8" s="291"/>
      <c r="U8" s="291"/>
      <c r="V8" s="291"/>
      <c r="W8" s="291"/>
      <c r="X8" s="291"/>
    </row>
    <row r="9" spans="1:24" ht="13.5" customHeight="1">
      <c r="A9" s="440" t="s">
        <v>3</v>
      </c>
      <c r="B9" s="441"/>
      <c r="C9" s="293"/>
      <c r="D9" s="291"/>
      <c r="E9" s="291"/>
      <c r="F9" s="441" t="s">
        <v>13</v>
      </c>
      <c r="G9" s="441"/>
      <c r="H9" s="291"/>
      <c r="I9" s="291"/>
      <c r="J9" s="291"/>
      <c r="L9" s="439" t="s">
        <v>9</v>
      </c>
      <c r="M9" s="439"/>
      <c r="N9" s="439"/>
      <c r="O9" s="439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141</v>
      </c>
      <c r="B10" s="324"/>
      <c r="C10" s="433" t="str">
        <f>IF('2a.  Simple Form Data Entry'!G10=""," ",'2a.  Simple Form Data Entry'!G10)</f>
        <v>Sale of Surplus Property at 36118 SE Fish Hatchery Road, Parcel 132407-9073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4"/>
      <c r="T10" s="11"/>
    </row>
    <row r="11" spans="1:20" ht="13" thickBot="1">
      <c r="A11" s="325"/>
      <c r="B11" s="326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3" t="s">
        <v>14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8" t="s">
        <v>32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2" t="s">
        <v>136</v>
      </c>
      <c r="B17" s="432"/>
      <c r="C17" s="432"/>
      <c r="D17" s="432"/>
      <c r="E17" s="429" t="str">
        <f>IF('2a.  Simple Form Data Entry'!G39="N","NA",'2a.  Simple Form Data Entry'!G40)</f>
        <v>NA</v>
      </c>
      <c r="F17" s="430"/>
      <c r="G17" s="431"/>
      <c r="H17" s="391" t="s">
        <v>143</v>
      </c>
      <c r="I17" s="392"/>
      <c r="J17" s="392"/>
      <c r="K17" s="392"/>
      <c r="L17" s="392"/>
      <c r="M17" s="392"/>
      <c r="N17" s="303"/>
      <c r="O17" s="384" t="str">
        <f>IF('2a.  Simple Form Data Entry'!G39="N","NA",'2a.  Simple Form Data Entry'!G41)</f>
        <v>NA</v>
      </c>
      <c r="P17" s="385"/>
      <c r="Q17" s="385"/>
      <c r="R17" s="385"/>
      <c r="S17" s="38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8" t="s">
        <v>33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5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>DNRP Water &amp; Land Resources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DNRP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3292</v>
      </c>
      <c r="G25" s="90" t="str">
        <f>IF(A25="","   ",'2a.  Simple Form Data Entry'!D58)</f>
        <v>1132824</v>
      </c>
      <c r="H25" s="195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699026</v>
      </c>
      <c r="K25" s="80">
        <f>'2a.  Simple Form Data Entry'!H58</f>
        <v>0</v>
      </c>
      <c r="L25" s="80">
        <f>J25+K25</f>
        <v>699026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 Real Estate Services</v>
      </c>
      <c r="B26" s="75"/>
      <c r="C26" s="75"/>
      <c r="D26" s="177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974</v>
      </c>
      <c r="K26" s="77">
        <f>'2a.  Simple Form Data Entry'!H59</f>
        <v>0</v>
      </c>
      <c r="L26" s="80">
        <f aca="true" t="shared" si="2" ref="L26:L31">J26+K26</f>
        <v>974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700000</v>
      </c>
      <c r="K31" s="56">
        <f t="shared" si="3"/>
        <v>0</v>
      </c>
      <c r="L31" s="56">
        <f t="shared" si="2"/>
        <v>700000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116</v>
      </c>
      <c r="T34" s="12"/>
    </row>
    <row r="35" spans="1:20" ht="13.5">
      <c r="A35" s="397" t="str">
        <f>IF('2a.  Simple Form Data Entry'!E80="","   ",'2a.  Simple Form Data Entry'!E80)</f>
        <v xml:space="preserve">   </v>
      </c>
      <c r="B35" s="398"/>
      <c r="C35" s="39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7" t="s">
        <v>55</v>
      </c>
      <c r="C39" s="388"/>
      <c r="D39" s="45"/>
      <c r="E39" s="45"/>
      <c r="F39" s="45"/>
      <c r="G39" s="45"/>
      <c r="H39" s="199" t="str">
        <f>IF('2a.  Simple Form Data Entry'!E85="","  ",'2a.  Simple Form Data Entry'!E85)</f>
        <v>Door Repair</v>
      </c>
      <c r="I39" s="80">
        <f>'2a.  Simple Form Data Entry'!N85</f>
        <v>0</v>
      </c>
      <c r="J39" s="80">
        <f>'2a.  Simple Form Data Entry'!G85</f>
        <v>974</v>
      </c>
      <c r="K39" s="80">
        <f>'2a.  Simple Form Data Entry'!H85</f>
        <v>0</v>
      </c>
      <c r="L39" s="80">
        <f t="shared" si="7"/>
        <v>974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7" t="s">
        <v>57</v>
      </c>
      <c r="C41" s="388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3" t="s">
        <v>26</v>
      </c>
      <c r="C42" s="404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974</v>
      </c>
      <c r="K43" s="63">
        <f t="shared" si="8"/>
        <v>0</v>
      </c>
      <c r="L43" s="63">
        <f t="shared" si="7"/>
        <v>974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400" t="str">
        <f>IF('2a.  Simple Form Data Entry'!E91="","   ",'2a.  Simple Form Data Entry'!E91)</f>
        <v xml:space="preserve">   </v>
      </c>
      <c r="B45" s="401"/>
      <c r="C45" s="40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7" t="s">
        <v>55</v>
      </c>
      <c r="C49" s="388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7" t="s">
        <v>57</v>
      </c>
      <c r="C51" s="388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3" t="s">
        <v>26</v>
      </c>
      <c r="C52" s="404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0" t="str">
        <f>IF('2a.  Simple Form Data Entry'!E102="","   ",'2a.  Simple Form Data Entry'!E102)</f>
        <v xml:space="preserve">   </v>
      </c>
      <c r="B55" s="401"/>
      <c r="C55" s="40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7" t="s">
        <v>55</v>
      </c>
      <c r="C59" s="388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7" t="s">
        <v>57</v>
      </c>
      <c r="C61" s="388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3" t="s">
        <v>26</v>
      </c>
      <c r="C62" s="404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0" t="str">
        <f>IF('2a.  Simple Form Data Entry'!E113="","   ",'2a.  Simple Form Data Entry'!E113)</f>
        <v xml:space="preserve">   </v>
      </c>
      <c r="B65" s="401"/>
      <c r="C65" s="40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7" t="s">
        <v>55</v>
      </c>
      <c r="C69" s="388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7" t="s">
        <v>57</v>
      </c>
      <c r="C71" s="388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3" t="s">
        <v>26</v>
      </c>
      <c r="C72" s="404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0" t="str">
        <f>IF('2a.  Simple Form Data Entry'!E124="","   ",'2a.  Simple Form Data Entry'!E124)</f>
        <v xml:space="preserve">   </v>
      </c>
      <c r="B75" s="401"/>
      <c r="C75" s="40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87" t="s">
        <v>55</v>
      </c>
      <c r="C79" s="388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87" t="s">
        <v>57</v>
      </c>
      <c r="C81" s="388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3" t="s">
        <v>26</v>
      </c>
      <c r="C82" s="404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0" t="str">
        <f>IF('2a.  Simple Form Data Entry'!E135="","   ",'2a.  Simple Form Data Entry'!E135)</f>
        <v xml:space="preserve">   </v>
      </c>
      <c r="B85" s="401"/>
      <c r="C85" s="40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87" t="s">
        <v>55</v>
      </c>
      <c r="C89" s="388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87" t="s">
        <v>57</v>
      </c>
      <c r="C91" s="388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3" t="s">
        <v>26</v>
      </c>
      <c r="C92" s="404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974</v>
      </c>
      <c r="K95" s="56">
        <f t="shared" si="23"/>
        <v>0</v>
      </c>
      <c r="L95" s="56">
        <f t="shared" si="10"/>
        <v>974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7" t="s">
        <v>15</v>
      </c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0" t="s">
        <v>18</v>
      </c>
      <c r="B101" s="451"/>
      <c r="C101" s="452"/>
      <c r="D101" s="412" t="s">
        <v>19</v>
      </c>
      <c r="E101" s="412" t="s">
        <v>5</v>
      </c>
      <c r="F101" s="405" t="s">
        <v>104</v>
      </c>
      <c r="G101" s="412" t="s">
        <v>11</v>
      </c>
      <c r="H101" s="423" t="s">
        <v>23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07" t="str">
        <f>CONCATENATE(L24," Appropriation Change")</f>
        <v>2023 / 2024 Appropriation Change</v>
      </c>
      <c r="P101" s="42"/>
      <c r="Q101" s="307"/>
      <c r="R101" s="416" t="s">
        <v>131</v>
      </c>
      <c r="S101" s="417"/>
      <c r="T101" s="42"/>
    </row>
    <row r="102" spans="1:20" ht="27.75" customHeight="1" thickBot="1">
      <c r="A102" s="453"/>
      <c r="B102" s="454"/>
      <c r="C102" s="455"/>
      <c r="D102" s="413"/>
      <c r="E102" s="413"/>
      <c r="F102" s="406"/>
      <c r="G102" s="413"/>
      <c r="H102" s="424"/>
      <c r="I102" s="309"/>
      <c r="J102" s="190" t="s">
        <v>24</v>
      </c>
      <c r="K102" s="286" t="str">
        <f>'2a.  Simple Form Data Entry'!H156</f>
        <v xml:space="preserve"> </v>
      </c>
      <c r="L102" s="408"/>
      <c r="P102" s="42"/>
      <c r="Q102" s="307"/>
      <c r="R102" s="418"/>
      <c r="S102" s="41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4">
        <f>'2a.  Simple Form Data Entry'!J157</f>
        <v>0</v>
      </c>
      <c r="S103" s="41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3">
        <f>'2a.  Simple Form Data Entry'!J158</f>
        <v>0</v>
      </c>
      <c r="S104" s="39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3">
        <f>'2a.  Simple Form Data Entry'!J159</f>
        <v>0</v>
      </c>
      <c r="S105" s="39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3">
        <f>'2a.  Simple Form Data Entry'!J160</f>
        <v>0</v>
      </c>
      <c r="S106" s="39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3">
        <f>'2a.  Simple Form Data Entry'!J161</f>
        <v>0</v>
      </c>
      <c r="S107" s="39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3">
        <f>'2a.  Simple Form Data Entry'!J162</f>
        <v>0</v>
      </c>
      <c r="S108" s="394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5">
        <f>SUM(R103:S107)</f>
        <v>0</v>
      </c>
      <c r="S109" s="39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25" t="str">
        <f>IF('2a.  Simple Form Data Entry'!G39="Y","See note 5 below.",'2a.  Simple Form Data Entry'!D43)</f>
        <v>An NPV analysis was not performed because this is a sale of property determined to be surplus to King County's needs.</v>
      </c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5"/>
    </row>
    <row r="113" spans="1:20" ht="13.5">
      <c r="A113" s="68" t="s">
        <v>112</v>
      </c>
      <c r="B113" s="420" t="s">
        <v>140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5"/>
    </row>
    <row r="114" spans="1:20" ht="15" customHeight="1">
      <c r="A114" s="69" t="s">
        <v>52</v>
      </c>
      <c r="B114" s="421" t="s">
        <v>115</v>
      </c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5"/>
    </row>
    <row r="115" spans="1:20" ht="13.5">
      <c r="A115" s="69" t="s">
        <v>113</v>
      </c>
      <c r="B115" s="42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5"/>
    </row>
    <row r="116" spans="1:20" ht="13.5" customHeight="1">
      <c r="A116" s="67" t="s">
        <v>114</v>
      </c>
      <c r="B116" s="41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5"/>
    </row>
    <row r="117" spans="1:20" ht="16.5" customHeight="1">
      <c r="A117" s="67" t="s">
        <v>117</v>
      </c>
      <c r="B117" s="410" t="s">
        <v>111</v>
      </c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5"/>
    </row>
    <row r="118" spans="1:19" ht="26.25" customHeight="1">
      <c r="A118" s="67"/>
      <c r="B118" s="409" t="str">
        <f>'2a.  Simple Form Data Entry'!C174</f>
        <v>- This property was purchased by WLRD in 2021 to perform modifications on Mud Creek to mitigate flooding.  A permanent drainage easement on the property will be reserved after the sale closes which allows WLRD to complete the work in the future.</v>
      </c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</row>
    <row r="119" spans="1:19" ht="13.5">
      <c r="A119" s="67"/>
      <c r="B119" s="409" t="str">
        <f>'2a.  Simple Form Data Entry'!C175</f>
        <v>- Sale of the property relieves King County of annual assessments of $342.15 and liability associated with unused property.</v>
      </c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</row>
    <row r="120" spans="1:19" ht="12.75" customHeight="1">
      <c r="A120" s="67"/>
      <c r="B120" s="409" t="str">
        <f>'2a.  Simple Form Data Entry'!C176</f>
        <v>- Costs incurred for repairs to the house total $6,300 to-date.</v>
      </c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</row>
    <row r="121" spans="1:19" ht="15" customHeight="1">
      <c r="A121" s="67"/>
      <c r="B121" s="409"/>
      <c r="C121" s="409"/>
      <c r="D121" s="409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</row>
    <row r="122" spans="1:20" ht="13.5">
      <c r="A122" s="67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5"/>
    </row>
    <row r="123" spans="1:19" ht="13.5">
      <c r="A123" s="67"/>
      <c r="B123" s="409"/>
      <c r="C123" s="409"/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</row>
    <row r="124" spans="1:19" ht="13.5">
      <c r="A124" t="str">
        <f>IF('2a.  Simple Form Data Entry'!C180=""," ","6.")</f>
        <v xml:space="preserve"> </v>
      </c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</row>
    <row r="125" spans="1:19" ht="13.5">
      <c r="A125" s="69"/>
      <c r="B125" s="409"/>
      <c r="C125" s="409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</row>
    <row r="126" spans="1:19" ht="13.5">
      <c r="A126" s="69"/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YQKKTEHHRR7V-1353-5646</_dlc_DocId>
    <_dlc_DocIdUrl xmlns="cfc4bdfe-72e7-4bcf-8777-527aa6965755">
      <Url>https://kc1-portal38.sharepoint.com/FMD/Legislation2015/_layouts/15/DocIdRedir.aspx?ID=YQKKTEHHRR7V-1353-5646</Url>
      <Description>YQKKTEHHRR7V-1353-5646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3EE038-96F5-47BE-9D87-9836C158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cfc4bdfe-72e7-4bcf-8777-527aa6965755"/>
    <ds:schemaRef ds:uri="http://purl.org/dc/elements/1.1/"/>
    <ds:schemaRef ds:uri="1ff4bbbe-e948-4d8f-bbf3-024ce416f14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516f40b-13c9-483a-b8d0-25e20c0c5f62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2023-07-17T18:03:18Z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714f6df8-2da2-40e8-a4e7-9449d00fd76f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