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2005 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<sst xmlns="http://schemas.openxmlformats.org/spreadsheetml/2006/main" count="57" uniqueCount="57">
  <si>
    <t>Form C</t>
  </si>
  <si>
    <t>Non-CX Financial Plan</t>
  </si>
  <si>
    <t>Fund Name: Federal Housing and Community Development</t>
  </si>
  <si>
    <t>Fund Number: 2460</t>
  </si>
  <si>
    <t xml:space="preserve">Prepared by: Florence Nabagenyi  </t>
  </si>
  <si>
    <t>Date Prepared: 07/26/2005</t>
  </si>
  <si>
    <t>Category</t>
  </si>
  <si>
    <r>
      <t>2005 Adopted</t>
    </r>
    <r>
      <rPr>
        <b/>
        <vertAlign val="superscript"/>
        <sz val="8"/>
        <rFont val="Times New Roman"/>
        <family val="1"/>
      </rPr>
      <t xml:space="preserve">2 </t>
    </r>
  </si>
  <si>
    <t xml:space="preserve">2005 Revised  </t>
  </si>
  <si>
    <r>
      <t xml:space="preserve">2005 Estimated </t>
    </r>
    <r>
      <rPr>
        <b/>
        <vertAlign val="superscript"/>
        <sz val="8"/>
        <rFont val="Times New Roman"/>
        <family val="1"/>
      </rPr>
      <t>3</t>
    </r>
  </si>
  <si>
    <t>Estimated-Adopted Change</t>
  </si>
  <si>
    <t>Explanation of Change</t>
  </si>
  <si>
    <t xml:space="preserve">Beginning Fund Balance </t>
  </si>
  <si>
    <t>Revenues</t>
  </si>
  <si>
    <t>*  Community Development Block Grant</t>
  </si>
  <si>
    <t>Congressional action reduced entitlement  by 5.0%</t>
  </si>
  <si>
    <t>*  HOME</t>
  </si>
  <si>
    <t>Congressional action reduced HOME entitlement by 3.0% and American Dream Down payment Initiative (ADDI) by 43.0%</t>
  </si>
  <si>
    <t>* Shelter Plus Care Housing and Urban Development direct</t>
  </si>
  <si>
    <t>* McKinney Homeless Housing and Urban Development direct</t>
  </si>
  <si>
    <t>* Other Federal  Grant Funds (Emergency Shelter Grants, Farmers Home Administration)</t>
  </si>
  <si>
    <t>Congressional action reduced Emergency Shelter Grant entitlement by 4%</t>
  </si>
  <si>
    <t xml:space="preserve">* State Transitional &amp; Homeless (not pass-thru) </t>
  </si>
  <si>
    <t>Difference between actual and projected State award.</t>
  </si>
  <si>
    <t>* Transfer from Developmental Disability fund</t>
  </si>
  <si>
    <t xml:space="preserve">* Miscellaneous Revenues </t>
  </si>
  <si>
    <t>Difference between actual and projected award amount.</t>
  </si>
  <si>
    <t>* Interest</t>
  </si>
  <si>
    <t xml:space="preserve">* Revenues associated with prior year balances </t>
  </si>
  <si>
    <t>Reappropriation of project balances from 2004</t>
  </si>
  <si>
    <t>Total Revenues</t>
  </si>
  <si>
    <t>Expenditures</t>
  </si>
  <si>
    <t>* Housing program expenditures</t>
  </si>
  <si>
    <t>3rd Qtr Omnibus to reflect Congressional actions mentioned above.</t>
  </si>
  <si>
    <t>*  2004 Carryover of Project Balances</t>
  </si>
  <si>
    <t>Total Expenditures</t>
  </si>
  <si>
    <t>Estimated Underexpenditures</t>
  </si>
  <si>
    <t>Other Fund Transactions</t>
  </si>
  <si>
    <t>* Transfers out</t>
  </si>
  <si>
    <t>Total Other Fund Transactions</t>
  </si>
  <si>
    <t>Ending Fund Balance</t>
  </si>
  <si>
    <t>Designations and Reserves</t>
  </si>
  <si>
    <r>
      <t xml:space="preserve">* Committed Projects </t>
    </r>
    <r>
      <rPr>
        <vertAlign val="superscript"/>
        <sz val="8"/>
        <rFont val="Times New Roman"/>
        <family val="1"/>
      </rPr>
      <t>4</t>
    </r>
  </si>
  <si>
    <t>Total Designations and Reserves</t>
  </si>
  <si>
    <r>
      <t xml:space="preserve">Ending Undesignated Fund Balance </t>
    </r>
    <r>
      <rPr>
        <b/>
        <vertAlign val="superscript"/>
        <sz val="8"/>
        <rFont val="Times New Roman"/>
        <family val="1"/>
      </rPr>
      <t>6</t>
    </r>
  </si>
  <si>
    <r>
      <t xml:space="preserve">Target Fund Balance </t>
    </r>
    <r>
      <rPr>
        <b/>
        <vertAlign val="superscript"/>
        <sz val="8"/>
        <rFont val="Times New Roman"/>
        <family val="1"/>
      </rPr>
      <t>7</t>
    </r>
  </si>
  <si>
    <t>Financial Plan Notes:</t>
  </si>
  <si>
    <t>1.  2004 Actuals are based on CAFR.</t>
  </si>
  <si>
    <t xml:space="preserve">2.  2005 Adopted is based on the 2005 budget ordinance. </t>
  </si>
  <si>
    <t>3.  2005 Estimated is based on the 2005 revenue in HUD's Letter of credit and WA State Awards.</t>
  </si>
  <si>
    <t>4.  Value of committed projects which were not completed by the end of 2004.</t>
  </si>
  <si>
    <t>5.  Revenue balances in HUD letter of credit to be drawn down as committed projects expend in 2005.</t>
  </si>
  <si>
    <t xml:space="preserve">6.  The ending undesignated fund balance combines two subfunds.  All of the fund balance is attributable to subfund 2461--Small Business Enterprise Loans. The FHCD subfund is required to have a zero </t>
  </si>
  <si>
    <t xml:space="preserve">     fund balance per terms of HUD letter of credit.</t>
  </si>
  <si>
    <t>7.  There is no target fund balance subfund 2461--Small Business Enterprise Loans. The FHCD subfund is required to have a zero fund balance per terms of HUD letter of credit.</t>
  </si>
  <si>
    <r>
      <t xml:space="preserve">2004 Actual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</si>
  <si>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 xml:space="preserve">* Revenues associated with HUD letter of credit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</si>
</sst>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&quot;$&quot;#,##0"/>
    <numFmt numFmtId="168" formatCode="mm/dd/yy"/>
    <numFmt numFmtId="169" formatCode="&quot;$&quot;* #,##0.00_);[Red]&quot;$&quot;* \(#,##0.00\)"/>
    <numFmt numFmtId="170" formatCode="00\-000\-000\-0"/>
    <numFmt numFmtId="171" formatCode="[&lt;=9999999]000\-0000;[&gt;9999999]\(000\)\ 000\-0000;General"/>
    <numFmt numFmtId="172" formatCode="&quot;$&quot;#,##0.00;\(&quot;$&quot;#,##0.00\)"/>
    <numFmt numFmtId="173" formatCode="#,##0.00_);\-#,##0.00"/>
    <numFmt numFmtId="174" formatCode="&quot;$&quot;#,##0.00_);&quot;$&quot;#,##0.00\-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  <numFmt numFmtId="181" formatCode="&quot;$&quot;#,##0.0"/>
    <numFmt numFmtId="182" formatCode="[&lt;=9999999]###\-####;\(###\)\ ###\-####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0"/>
    </font>
    <font>
      <u val="single"/>
      <sz val="8"/>
      <name val="Times New Roman"/>
      <family val="1"/>
    </font>
    <font>
      <sz val="8"/>
      <name val="MS Sans Serif"/>
      <family val="0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 horizontal="center"/>
      <protection locked="0"/>
    </xf>
    <xf numFmtId="0" fontId="4" fillId="0" borderId="0" applyNumberFormat="0" applyFill="0" applyBorder="0" applyAlignment="0" applyProtection="0"/>
    <xf numFmtId="170" fontId="0" fillId="0" borderId="0">
      <alignment horizontal="center"/>
      <protection locked="0"/>
    </xf>
    <xf numFmtId="0" fontId="0" fillId="0" borderId="0">
      <alignment horizontal="center"/>
      <protection/>
    </xf>
    <xf numFmtId="0" fontId="5" fillId="0" borderId="0" applyNumberForma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0" fillId="0" borderId="1" applyFont="0" applyFill="0" applyProtection="0">
      <alignment/>
    </xf>
    <xf numFmtId="41" fontId="6" fillId="0" borderId="2" applyBorder="0">
      <alignment/>
      <protection/>
    </xf>
  </cellStyleXfs>
  <cellXfs count="100">
    <xf numFmtId="0" fontId="0" fillId="0" borderId="0" xfId="0" applyAlignment="1">
      <alignment/>
    </xf>
    <xf numFmtId="37" fontId="9" fillId="0" borderId="0" xfId="24" applyFont="1" applyBorder="1" applyAlignment="1">
      <alignment horizontal="centerContinuous" wrapText="1"/>
      <protection/>
    </xf>
    <xf numFmtId="37" fontId="9" fillId="0" borderId="0" xfId="24" applyFont="1" applyBorder="1" applyAlignment="1">
      <alignment horizontal="centerContinuous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7" fontId="9" fillId="0" borderId="0" xfId="24" applyFont="1" applyBorder="1" applyAlignment="1">
      <alignment horizontal="center" wrapText="1"/>
      <protection/>
    </xf>
    <xf numFmtId="37" fontId="10" fillId="0" borderId="0" xfId="24" applyFont="1" applyBorder="1" applyAlignment="1">
      <alignment horizontal="centerContinuous" wrapText="1"/>
      <protection/>
    </xf>
    <xf numFmtId="0" fontId="10" fillId="2" borderId="0" xfId="0" applyFont="1" applyFill="1" applyBorder="1" applyAlignment="1">
      <alignment horizontal="left"/>
    </xf>
    <xf numFmtId="37" fontId="9" fillId="0" borderId="0" xfId="24" applyFont="1" applyBorder="1" applyAlignment="1">
      <alignment horizontal="center" wrapText="1"/>
      <protection/>
    </xf>
    <xf numFmtId="0" fontId="8" fillId="2" borderId="0" xfId="0" applyFont="1" applyFill="1" applyBorder="1" applyAlignment="1">
      <alignment horizontal="centerContinuous"/>
    </xf>
    <xf numFmtId="37" fontId="10" fillId="0" borderId="0" xfId="24" applyFont="1" applyBorder="1" applyAlignment="1">
      <alignment horizontal="left" wrapText="1"/>
      <protection/>
    </xf>
    <xf numFmtId="37" fontId="9" fillId="0" borderId="0" xfId="24" applyFont="1" applyBorder="1" applyAlignment="1">
      <alignment horizontal="left"/>
      <protection/>
    </xf>
    <xf numFmtId="37" fontId="9" fillId="0" borderId="3" xfId="24" applyFont="1" applyBorder="1" applyAlignment="1">
      <alignment horizontal="left" wrapText="1"/>
      <protection/>
    </xf>
    <xf numFmtId="37" fontId="11" fillId="0" borderId="0" xfId="24" applyFont="1" applyBorder="1" applyAlignment="1">
      <alignment horizontal="left" wrapText="1"/>
      <protection/>
    </xf>
    <xf numFmtId="0" fontId="8" fillId="0" borderId="0" xfId="0" applyFont="1" applyBorder="1" applyAlignment="1">
      <alignment horizontal="left"/>
    </xf>
    <xf numFmtId="37" fontId="12" fillId="0" borderId="0" xfId="24" applyFont="1" applyBorder="1" applyAlignment="1">
      <alignment horizontal="centerContinuous" wrapText="1"/>
      <protection/>
    </xf>
    <xf numFmtId="0" fontId="8" fillId="0" borderId="0" xfId="0" applyFont="1" applyBorder="1" applyAlignment="1">
      <alignment/>
    </xf>
    <xf numFmtId="37" fontId="9" fillId="2" borderId="4" xfId="24" applyFont="1" applyFill="1" applyBorder="1" applyAlignment="1" applyProtection="1">
      <alignment horizontal="left" wrapText="1"/>
      <protection/>
    </xf>
    <xf numFmtId="37" fontId="9" fillId="2" borderId="5" xfId="24" applyFont="1" applyFill="1" applyBorder="1" applyAlignment="1">
      <alignment horizontal="center" wrapText="1"/>
      <protection/>
    </xf>
    <xf numFmtId="37" fontId="9" fillId="2" borderId="6" xfId="24" applyFont="1" applyFill="1" applyBorder="1" applyAlignment="1">
      <alignment horizontal="center" wrapText="1"/>
      <protection/>
    </xf>
    <xf numFmtId="37" fontId="9" fillId="2" borderId="7" xfId="24" applyFont="1" applyFill="1" applyBorder="1" applyAlignment="1">
      <alignment horizontal="center" wrapText="1"/>
      <protection/>
    </xf>
    <xf numFmtId="37" fontId="9" fillId="2" borderId="8" xfId="24" applyFont="1" applyFill="1" applyBorder="1" applyAlignment="1">
      <alignment horizontal="center" wrapText="1"/>
      <protection/>
    </xf>
    <xf numFmtId="37" fontId="9" fillId="2" borderId="9" xfId="24" applyFont="1" applyFill="1" applyBorder="1" applyAlignment="1">
      <alignment horizontal="center" wrapText="1"/>
      <protection/>
    </xf>
    <xf numFmtId="37" fontId="9" fillId="2" borderId="4" xfId="24" applyFont="1" applyFill="1" applyBorder="1" applyAlignment="1">
      <alignment horizontal="center" wrapText="1"/>
      <protection/>
    </xf>
    <xf numFmtId="37" fontId="9" fillId="2" borderId="0" xfId="24" applyFont="1" applyFill="1" applyAlignment="1">
      <alignment horizontal="center" wrapText="1"/>
      <protection/>
    </xf>
    <xf numFmtId="37" fontId="9" fillId="0" borderId="4" xfId="24" applyFont="1" applyFill="1" applyBorder="1" applyAlignment="1">
      <alignment horizontal="left"/>
      <protection/>
    </xf>
    <xf numFmtId="164" fontId="9" fillId="0" borderId="4" xfId="15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9" fillId="0" borderId="11" xfId="15" applyNumberFormat="1" applyFont="1" applyBorder="1" applyAlignment="1">
      <alignment/>
    </xf>
    <xf numFmtId="164" fontId="9" fillId="0" borderId="12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37" fontId="9" fillId="0" borderId="2" xfId="24" applyFont="1" applyFill="1" applyBorder="1" applyAlignment="1">
      <alignment horizontal="left"/>
      <protection/>
    </xf>
    <xf numFmtId="164" fontId="10" fillId="0" borderId="2" xfId="15" applyNumberFormat="1" applyFont="1" applyFill="1" applyBorder="1" applyAlignment="1">
      <alignment/>
    </xf>
    <xf numFmtId="164" fontId="10" fillId="0" borderId="13" xfId="15" applyNumberFormat="1" applyFont="1" applyFill="1" applyBorder="1" applyAlignment="1">
      <alignment/>
    </xf>
    <xf numFmtId="164" fontId="10" fillId="0" borderId="14" xfId="15" applyNumberFormat="1" applyFont="1" applyBorder="1" applyAlignment="1">
      <alignment/>
    </xf>
    <xf numFmtId="164" fontId="10" fillId="0" borderId="15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37" fontId="10" fillId="0" borderId="2" xfId="24" applyFont="1" applyFill="1" applyBorder="1" applyAlignment="1">
      <alignment horizontal="left"/>
      <protection/>
    </xf>
    <xf numFmtId="164" fontId="10" fillId="0" borderId="16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9" fillId="0" borderId="2" xfId="15" applyNumberFormat="1" applyFont="1" applyBorder="1" applyAlignment="1">
      <alignment horizontal="left" wrapText="1"/>
    </xf>
    <xf numFmtId="164" fontId="9" fillId="0" borderId="2" xfId="15" applyNumberFormat="1" applyFont="1" applyBorder="1" applyAlignment="1">
      <alignment wrapText="1"/>
    </xf>
    <xf numFmtId="37" fontId="10" fillId="0" borderId="2" xfId="24" applyFont="1" applyFill="1" applyBorder="1" applyAlignment="1">
      <alignment horizontal="left" wrapText="1"/>
      <protection/>
    </xf>
    <xf numFmtId="164" fontId="10" fillId="0" borderId="2" xfId="15" applyNumberFormat="1" applyFont="1" applyBorder="1" applyAlignment="1">
      <alignment/>
    </xf>
    <xf numFmtId="37" fontId="10" fillId="0" borderId="2" xfId="24" applyFont="1" applyBorder="1" applyAlignment="1">
      <alignment horizontal="left"/>
      <protection/>
    </xf>
    <xf numFmtId="164" fontId="9" fillId="0" borderId="4" xfId="15" applyNumberFormat="1" applyFont="1" applyBorder="1" applyAlignment="1">
      <alignment/>
    </xf>
    <xf numFmtId="37" fontId="10" fillId="2" borderId="16" xfId="24" applyFont="1" applyFill="1" applyBorder="1" applyAlignment="1" quotePrefix="1">
      <alignment horizontal="left"/>
      <protection/>
    </xf>
    <xf numFmtId="37" fontId="10" fillId="2" borderId="16" xfId="24" applyFont="1" applyFill="1" applyBorder="1" applyAlignment="1">
      <alignment horizontal="left"/>
      <protection/>
    </xf>
    <xf numFmtId="164" fontId="9" fillId="0" borderId="2" xfId="0" applyNumberFormat="1" applyFont="1" applyBorder="1" applyAlignment="1">
      <alignment/>
    </xf>
    <xf numFmtId="37" fontId="9" fillId="0" borderId="12" xfId="24" applyFont="1" applyFill="1" applyBorder="1" applyAlignment="1">
      <alignment horizontal="left"/>
      <protection/>
    </xf>
    <xf numFmtId="164" fontId="9" fillId="0" borderId="12" xfId="15" applyNumberFormat="1" applyFont="1" applyFill="1" applyBorder="1" applyAlignment="1">
      <alignment/>
    </xf>
    <xf numFmtId="164" fontId="10" fillId="0" borderId="12" xfId="15" applyNumberFormat="1" applyFont="1" applyBorder="1" applyAlignment="1">
      <alignment/>
    </xf>
    <xf numFmtId="37" fontId="9" fillId="0" borderId="4" xfId="24" applyFont="1" applyFill="1" applyBorder="1" applyAlignment="1">
      <alignment horizontal="left"/>
      <protection/>
    </xf>
    <xf numFmtId="164" fontId="10" fillId="3" borderId="4" xfId="15" applyNumberFormat="1" applyFont="1" applyFill="1" applyBorder="1" applyAlignment="1" quotePrefix="1">
      <alignment/>
    </xf>
    <xf numFmtId="164" fontId="10" fillId="0" borderId="6" xfId="15" applyNumberFormat="1" applyFont="1" applyFill="1" applyBorder="1" applyAlignment="1">
      <alignment/>
    </xf>
    <xf numFmtId="164" fontId="10" fillId="3" borderId="6" xfId="15" applyNumberFormat="1" applyFont="1" applyFill="1" applyBorder="1" applyAlignment="1">
      <alignment/>
    </xf>
    <xf numFmtId="164" fontId="10" fillId="0" borderId="9" xfId="15" applyNumberFormat="1" applyFont="1" applyBorder="1" applyAlignment="1">
      <alignment/>
    </xf>
    <xf numFmtId="164" fontId="10" fillId="0" borderId="4" xfId="15" applyNumberFormat="1" applyFont="1" applyBorder="1" applyAlignment="1">
      <alignment/>
    </xf>
    <xf numFmtId="37" fontId="9" fillId="0" borderId="2" xfId="24" applyFont="1" applyFill="1" applyBorder="1" applyAlignment="1">
      <alignment horizontal="left"/>
      <protection/>
    </xf>
    <xf numFmtId="164" fontId="10" fillId="0" borderId="2" xfId="15" applyNumberFormat="1" applyFont="1" applyFill="1" applyBorder="1" applyAlignment="1" quotePrefix="1">
      <alignment/>
    </xf>
    <xf numFmtId="164" fontId="10" fillId="0" borderId="13" xfId="15" applyNumberFormat="1" applyFont="1" applyBorder="1" applyAlignment="1">
      <alignment/>
    </xf>
    <xf numFmtId="164" fontId="9" fillId="0" borderId="2" xfId="15" applyNumberFormat="1" applyFont="1" applyFill="1" applyBorder="1" applyAlignment="1" quotePrefix="1">
      <alignment/>
    </xf>
    <xf numFmtId="164" fontId="10" fillId="0" borderId="4" xfId="15" applyNumberFormat="1" applyFont="1" applyFill="1" applyBorder="1" applyAlignment="1" quotePrefix="1">
      <alignment/>
    </xf>
    <xf numFmtId="164" fontId="10" fillId="0" borderId="0" xfId="15" applyNumberFormat="1" applyFont="1" applyFill="1" applyBorder="1" applyAlignment="1">
      <alignment/>
    </xf>
    <xf numFmtId="164" fontId="10" fillId="0" borderId="14" xfId="15" applyNumberFormat="1" applyFont="1" applyFill="1" applyBorder="1" applyAlignment="1">
      <alignment/>
    </xf>
    <xf numFmtId="164" fontId="10" fillId="0" borderId="2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37" fontId="10" fillId="2" borderId="16" xfId="25" applyFont="1" applyFill="1" applyBorder="1" applyAlignment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10" fillId="0" borderId="2" xfId="15" applyNumberFormat="1" applyFont="1" applyBorder="1" applyAlignment="1">
      <alignment/>
    </xf>
    <xf numFmtId="37" fontId="9" fillId="0" borderId="17" xfId="24" applyFont="1" applyFill="1" applyBorder="1" applyAlignment="1" quotePrefix="1">
      <alignment horizontal="left"/>
      <protection/>
    </xf>
    <xf numFmtId="164" fontId="10" fillId="0" borderId="4" xfId="15" applyNumberFormat="1" applyFont="1" applyFill="1" applyBorder="1" applyAlignment="1">
      <alignment/>
    </xf>
    <xf numFmtId="164" fontId="10" fillId="0" borderId="9" xfId="15" applyNumberFormat="1" applyFont="1" applyBorder="1" applyAlignment="1">
      <alignment horizontal="right"/>
    </xf>
    <xf numFmtId="164" fontId="10" fillId="0" borderId="12" xfId="15" applyNumberFormat="1" applyFont="1" applyBorder="1" applyAlignment="1">
      <alignment horizontal="right"/>
    </xf>
    <xf numFmtId="164" fontId="10" fillId="0" borderId="0" xfId="15" applyNumberFormat="1" applyFont="1" applyAlignment="1">
      <alignment horizontal="right"/>
    </xf>
    <xf numFmtId="37" fontId="9" fillId="0" borderId="0" xfId="24" applyFont="1" applyAlignment="1">
      <alignment horizontal="left"/>
      <protection/>
    </xf>
    <xf numFmtId="37" fontId="10" fillId="0" borderId="0" xfId="24" applyFont="1" applyBorder="1">
      <alignment/>
      <protection/>
    </xf>
    <xf numFmtId="37" fontId="9" fillId="0" borderId="0" xfId="24" applyFont="1" applyBorder="1">
      <alignment/>
      <protection/>
    </xf>
    <xf numFmtId="0" fontId="10" fillId="0" borderId="0" xfId="0" applyFont="1" applyAlignment="1">
      <alignment/>
    </xf>
    <xf numFmtId="37" fontId="10" fillId="0" borderId="0" xfId="24" applyFont="1" applyBorder="1" applyAlignment="1" quotePrefix="1">
      <alignment horizontal="left" indent="1"/>
      <protection/>
    </xf>
    <xf numFmtId="0" fontId="10" fillId="0" borderId="0" xfId="0" applyFont="1" applyAlignment="1">
      <alignment horizontal="left" indent="1"/>
    </xf>
    <xf numFmtId="38" fontId="10" fillId="0" borderId="0" xfId="24" applyNumberFormat="1" applyFont="1" applyBorder="1" applyAlignment="1">
      <alignment horizontal="left" indent="1"/>
      <protection/>
    </xf>
    <xf numFmtId="0" fontId="10" fillId="0" borderId="0" xfId="0" applyFont="1" applyBorder="1" applyAlignment="1">
      <alignment horizontal="left" indent="1"/>
    </xf>
    <xf numFmtId="37" fontId="10" fillId="0" borderId="0" xfId="24" applyFont="1" applyBorder="1" applyAlignment="1">
      <alignment horizontal="left" indent="1"/>
      <protection/>
    </xf>
    <xf numFmtId="0" fontId="10" fillId="0" borderId="0" xfId="0" applyFont="1" applyBorder="1" applyAlignment="1">
      <alignment/>
    </xf>
    <xf numFmtId="37" fontId="9" fillId="0" borderId="0" xfId="24" applyFont="1" applyBorder="1">
      <alignment/>
      <protection/>
    </xf>
    <xf numFmtId="0" fontId="10" fillId="0" borderId="0" xfId="0" applyFont="1" applyBorder="1" applyAlignment="1">
      <alignment horizontal="center"/>
    </xf>
    <xf numFmtId="37" fontId="10" fillId="0" borderId="0" xfId="24" applyFont="1" applyBorder="1" applyAlignment="1" quotePrefix="1">
      <alignment horizontal="left" wrapText="1" indent="1" shrinkToFit="1"/>
      <protection/>
    </xf>
    <xf numFmtId="37" fontId="10" fillId="0" borderId="0" xfId="24" applyNumberFormat="1" applyFont="1" applyFill="1" applyBorder="1" applyAlignment="1" applyProtection="1">
      <alignment horizontal="left" indent="1"/>
      <protection/>
    </xf>
    <xf numFmtId="37" fontId="10" fillId="0" borderId="0" xfId="24" applyFont="1" applyBorder="1" applyAlignment="1" quotePrefix="1">
      <alignment horizontal="left" wrapText="1" indent="1" shrinkToFit="1"/>
      <protection/>
    </xf>
    <xf numFmtId="38" fontId="10" fillId="0" borderId="0" xfId="24" applyNumberFormat="1" applyFont="1" applyBorder="1" applyAlignment="1">
      <alignment horizontal="left" wrapText="1" indent="1"/>
      <protection/>
    </xf>
    <xf numFmtId="38" fontId="10" fillId="0" borderId="0" xfId="24" applyNumberFormat="1" applyFont="1" applyBorder="1">
      <alignment/>
      <protection/>
    </xf>
    <xf numFmtId="38" fontId="10" fillId="0" borderId="0" xfId="24" applyNumberFormat="1" applyFont="1" applyBorder="1" applyAlignment="1">
      <alignment horizontal="centerContinuous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Normal_AIRPLAN.XLS_2460 FHCD 03 adopted" xfId="25"/>
    <cellStyle name="Percent" xfId="26"/>
    <cellStyle name="Phone" xfId="27"/>
    <cellStyle name="Total" xfId="28"/>
    <cellStyle name="w15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5\2005%203rd%20Qtr%20Omnibus%20FHCD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5 Omnibus Exp Decrease"/>
      <sheetName val="Attachment A-1"/>
      <sheetName val="Fiscal Note A-1"/>
      <sheetName val="2005 Omnibus 2004 Carryover"/>
      <sheetName val="Fiscal Note A-2"/>
      <sheetName val="2005 Financial Plan"/>
      <sheetName val="2005 carry over"/>
    </sheetNames>
    <sheetDataSet>
      <sheetData sheetId="0">
        <row r="19">
          <cell r="D19">
            <v>-618033</v>
          </cell>
        </row>
      </sheetData>
      <sheetData sheetId="3">
        <row r="24">
          <cell r="G24">
            <v>22266061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42.8515625" style="4" customWidth="1"/>
    <col min="2" max="2" width="10.7109375" style="4" bestFit="1" customWidth="1"/>
    <col min="3" max="3" width="11.8515625" style="4" bestFit="1" customWidth="1"/>
    <col min="4" max="4" width="10.57421875" style="4" bestFit="1" customWidth="1"/>
    <col min="5" max="5" width="13.140625" style="4" customWidth="1"/>
    <col min="6" max="6" width="10.421875" style="4" bestFit="1" customWidth="1"/>
    <col min="7" max="7" width="37.7109375" style="4" customWidth="1"/>
    <col min="8" max="16384" width="9.140625" style="4" customWidth="1"/>
  </cols>
  <sheetData>
    <row r="1" spans="1:8" ht="11.25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5"/>
      <c r="C2" s="5"/>
      <c r="D2" s="5"/>
      <c r="E2" s="5"/>
      <c r="F2" s="5"/>
      <c r="G2" s="5"/>
      <c r="H2" s="6"/>
    </row>
    <row r="3" spans="1:8" ht="11.25">
      <c r="A3" s="7" t="s">
        <v>2</v>
      </c>
      <c r="B3" s="8"/>
      <c r="C3" s="8"/>
      <c r="D3" s="8"/>
      <c r="E3" s="8"/>
      <c r="F3" s="8"/>
      <c r="G3" s="8"/>
      <c r="H3" s="6"/>
    </row>
    <row r="4" spans="1:8" ht="11.25">
      <c r="A4" s="7" t="s">
        <v>3</v>
      </c>
      <c r="B4" s="9"/>
      <c r="C4" s="9"/>
      <c r="D4" s="9"/>
      <c r="E4" s="9"/>
      <c r="F4" s="9"/>
      <c r="G4" s="10"/>
      <c r="H4" s="9"/>
    </row>
    <row r="5" spans="1:8" ht="11.25">
      <c r="A5" s="7" t="s">
        <v>4</v>
      </c>
      <c r="B5" s="9"/>
      <c r="C5" s="9"/>
      <c r="D5" s="9"/>
      <c r="E5" s="9"/>
      <c r="F5" s="11"/>
      <c r="G5" s="10" t="s">
        <v>5</v>
      </c>
      <c r="H5" s="9"/>
    </row>
    <row r="6" spans="1:8" ht="11.25">
      <c r="A6" s="12"/>
      <c r="B6" s="13"/>
      <c r="C6" s="14"/>
      <c r="D6" s="3"/>
      <c r="E6" s="6"/>
      <c r="F6" s="15"/>
      <c r="G6" s="16"/>
      <c r="H6" s="15"/>
    </row>
    <row r="7" spans="1:8" ht="32.25">
      <c r="A7" s="17" t="s">
        <v>6</v>
      </c>
      <c r="B7" s="18" t="s">
        <v>55</v>
      </c>
      <c r="C7" s="19" t="s">
        <v>7</v>
      </c>
      <c r="D7" s="20" t="s">
        <v>8</v>
      </c>
      <c r="E7" s="21" t="s">
        <v>9</v>
      </c>
      <c r="F7" s="22" t="s">
        <v>10</v>
      </c>
      <c r="G7" s="23" t="s">
        <v>11</v>
      </c>
      <c r="H7" s="24"/>
    </row>
    <row r="8" spans="1:8" ht="11.25">
      <c r="A8" s="25" t="s">
        <v>12</v>
      </c>
      <c r="B8" s="26">
        <v>257006</v>
      </c>
      <c r="C8" s="27">
        <v>257006</v>
      </c>
      <c r="D8" s="27">
        <f>B29</f>
        <v>335074.5300000012</v>
      </c>
      <c r="E8" s="28">
        <f>+B34</f>
        <v>335074.5300000012</v>
      </c>
      <c r="F8" s="29"/>
      <c r="G8" s="30"/>
      <c r="H8" s="31"/>
    </row>
    <row r="9" spans="1:8" ht="11.25">
      <c r="A9" s="32" t="s">
        <v>13</v>
      </c>
      <c r="B9" s="33"/>
      <c r="C9" s="34"/>
      <c r="D9" s="34"/>
      <c r="E9" s="35"/>
      <c r="F9" s="36"/>
      <c r="G9" s="35"/>
      <c r="H9" s="37"/>
    </row>
    <row r="10" spans="1:8" ht="11.25">
      <c r="A10" s="38" t="s">
        <v>14</v>
      </c>
      <c r="B10" s="33">
        <f>10615610+29261.43+7522.1</f>
        <v>10652393.53</v>
      </c>
      <c r="C10" s="33">
        <f>7164000+1443170</f>
        <v>8607170</v>
      </c>
      <c r="D10" s="33">
        <f>7164000+1443170</f>
        <v>8607170</v>
      </c>
      <c r="E10" s="33">
        <f>7164000+1443170-389575</f>
        <v>8217595</v>
      </c>
      <c r="F10" s="39">
        <f aca="true" t="shared" si="0" ref="F10:F17">+E10-C10</f>
        <v>-389575</v>
      </c>
      <c r="G10" s="40" t="s">
        <v>15</v>
      </c>
      <c r="H10" s="37"/>
    </row>
    <row r="11" spans="1:8" ht="32.25">
      <c r="A11" s="38" t="s">
        <v>16</v>
      </c>
      <c r="B11" s="33">
        <v>4049285</v>
      </c>
      <c r="C11" s="33">
        <v>5329976</v>
      </c>
      <c r="D11" s="33">
        <v>5329976</v>
      </c>
      <c r="E11" s="33">
        <f>5329976-149534-48000-20</f>
        <v>5132422</v>
      </c>
      <c r="F11" s="39">
        <f t="shared" si="0"/>
        <v>-197554</v>
      </c>
      <c r="G11" s="41" t="s">
        <v>17</v>
      </c>
      <c r="H11" s="37"/>
    </row>
    <row r="12" spans="1:8" ht="11.25">
      <c r="A12" s="38" t="s">
        <v>18</v>
      </c>
      <c r="B12" s="33">
        <v>4100416</v>
      </c>
      <c r="C12" s="33">
        <v>4411119</v>
      </c>
      <c r="D12" s="33">
        <v>4411119</v>
      </c>
      <c r="E12" s="33">
        <v>4411119</v>
      </c>
      <c r="F12" s="39">
        <f t="shared" si="0"/>
        <v>0</v>
      </c>
      <c r="G12" s="40"/>
      <c r="H12" s="37"/>
    </row>
    <row r="13" spans="1:8" ht="11.25">
      <c r="A13" s="38" t="s">
        <v>19</v>
      </c>
      <c r="B13" s="33">
        <v>593181</v>
      </c>
      <c r="C13" s="33">
        <v>858581</v>
      </c>
      <c r="D13" s="33">
        <v>858581</v>
      </c>
      <c r="E13" s="34">
        <v>858581</v>
      </c>
      <c r="F13" s="39">
        <f t="shared" si="0"/>
        <v>0</v>
      </c>
      <c r="G13" s="42"/>
      <c r="H13" s="37"/>
    </row>
    <row r="14" spans="1:8" ht="22.5">
      <c r="A14" s="43" t="s">
        <v>20</v>
      </c>
      <c r="B14" s="33">
        <v>257278</v>
      </c>
      <c r="C14" s="33">
        <f>203344+75000</f>
        <v>278344</v>
      </c>
      <c r="D14" s="33">
        <f>203344+75000+12075-19980</f>
        <v>270439</v>
      </c>
      <c r="E14" s="33">
        <f>203344+75000-8572+12075-19980</f>
        <v>261867</v>
      </c>
      <c r="F14" s="39">
        <f t="shared" si="0"/>
        <v>-16477</v>
      </c>
      <c r="G14" s="42" t="s">
        <v>21</v>
      </c>
      <c r="H14" s="37"/>
    </row>
    <row r="15" spans="1:8" ht="21.75">
      <c r="A15" s="38" t="s">
        <v>22</v>
      </c>
      <c r="B15" s="33">
        <v>1171828</v>
      </c>
      <c r="C15" s="33">
        <v>1034208</v>
      </c>
      <c r="D15" s="33">
        <v>1034208</v>
      </c>
      <c r="E15" s="33">
        <f>1034208-2352</f>
        <v>1031856</v>
      </c>
      <c r="F15" s="39">
        <f t="shared" si="0"/>
        <v>-2352</v>
      </c>
      <c r="G15" s="42" t="s">
        <v>23</v>
      </c>
      <c r="H15" s="37"/>
    </row>
    <row r="16" spans="1:8" ht="11.25">
      <c r="A16" s="38" t="s">
        <v>24</v>
      </c>
      <c r="B16" s="33">
        <v>73789</v>
      </c>
      <c r="C16" s="33">
        <v>80000</v>
      </c>
      <c r="D16" s="33">
        <v>80000</v>
      </c>
      <c r="E16" s="33">
        <v>80000</v>
      </c>
      <c r="F16" s="39">
        <f t="shared" si="0"/>
        <v>0</v>
      </c>
      <c r="G16" s="44"/>
      <c r="H16" s="37"/>
    </row>
    <row r="17" spans="1:8" ht="21.75">
      <c r="A17" s="45" t="s">
        <v>25</v>
      </c>
      <c r="B17" s="33">
        <v>12093</v>
      </c>
      <c r="C17" s="33">
        <v>12075</v>
      </c>
      <c r="D17" s="33">
        <v>0</v>
      </c>
      <c r="E17" s="33">
        <v>0</v>
      </c>
      <c r="F17" s="39">
        <f t="shared" si="0"/>
        <v>-12075</v>
      </c>
      <c r="G17" s="42" t="s">
        <v>26</v>
      </c>
      <c r="H17" s="37"/>
    </row>
    <row r="18" spans="1:8" ht="11.25">
      <c r="A18" s="45" t="s">
        <v>27</v>
      </c>
      <c r="B18" s="33">
        <v>36130</v>
      </c>
      <c r="C18" s="33"/>
      <c r="D18" s="33"/>
      <c r="E18" s="33"/>
      <c r="F18" s="39"/>
      <c r="G18" s="42"/>
      <c r="H18" s="37"/>
    </row>
    <row r="19" spans="1:8" ht="11.25">
      <c r="A19" s="45" t="s">
        <v>28</v>
      </c>
      <c r="B19" s="33"/>
      <c r="C19" s="33"/>
      <c r="D19" s="33"/>
      <c r="E19" s="33">
        <f>+'[5]2005 Omnibus 2004 Carryover'!G24</f>
        <v>22266061</v>
      </c>
      <c r="F19" s="39">
        <f>+E19-C19</f>
        <v>22266061</v>
      </c>
      <c r="G19" s="42" t="s">
        <v>29</v>
      </c>
      <c r="H19" s="37"/>
    </row>
    <row r="20" spans="1:8" ht="11.25">
      <c r="A20" s="25" t="s">
        <v>30</v>
      </c>
      <c r="B20" s="26">
        <f>SUM(B10:B19)</f>
        <v>20946393.53</v>
      </c>
      <c r="C20" s="26">
        <f>SUM(C10:C19)</f>
        <v>20611473</v>
      </c>
      <c r="D20" s="26">
        <f>SUM(D10:D19)</f>
        <v>20591493</v>
      </c>
      <c r="E20" s="26">
        <f>SUM(E10:E19)</f>
        <v>42259501</v>
      </c>
      <c r="F20" s="26">
        <f>SUM(F10:F19)</f>
        <v>21648028</v>
      </c>
      <c r="G20" s="46"/>
      <c r="H20" s="31"/>
    </row>
    <row r="21" spans="1:8" ht="11.25">
      <c r="A21" s="32" t="s">
        <v>31</v>
      </c>
      <c r="B21" s="33"/>
      <c r="C21" s="34"/>
      <c r="D21" s="34"/>
      <c r="E21" s="44"/>
      <c r="F21" s="39"/>
      <c r="G21" s="35"/>
      <c r="H21" s="37"/>
    </row>
    <row r="22" spans="1:8" ht="21.75">
      <c r="A22" s="47" t="s">
        <v>32</v>
      </c>
      <c r="B22" s="33">
        <f>-20852822-5045</f>
        <v>-20857867</v>
      </c>
      <c r="C22" s="34">
        <v>-20611473</v>
      </c>
      <c r="D22" s="34">
        <v>-20591493</v>
      </c>
      <c r="E22" s="34">
        <f>+C22-'[5]2005 Omnibus Exp Decrease'!D19</f>
        <v>-19993440</v>
      </c>
      <c r="F22" s="39">
        <f>+E22-C22</f>
        <v>618033</v>
      </c>
      <c r="G22" s="42" t="s">
        <v>33</v>
      </c>
      <c r="H22" s="37"/>
    </row>
    <row r="23" spans="1:8" ht="12.75" customHeight="1">
      <c r="A23" s="48" t="s">
        <v>34</v>
      </c>
      <c r="B23" s="33"/>
      <c r="C23" s="34"/>
      <c r="D23" s="34"/>
      <c r="E23" s="34">
        <f>-E19</f>
        <v>-22266061</v>
      </c>
      <c r="F23" s="44">
        <f>+E23-C23</f>
        <v>-22266061</v>
      </c>
      <c r="G23" s="49" t="str">
        <f>+G19</f>
        <v>Reappropriation of project balances from 2004</v>
      </c>
      <c r="H23" s="37"/>
    </row>
    <row r="24" spans="1:8" ht="11.25">
      <c r="A24" s="50" t="s">
        <v>35</v>
      </c>
      <c r="B24" s="51">
        <f>SUM(B22:B22)</f>
        <v>-20857867</v>
      </c>
      <c r="C24" s="51">
        <f>SUM(C22:C22)</f>
        <v>-20611473</v>
      </c>
      <c r="D24" s="51">
        <f>SUM(D22:D22)</f>
        <v>-20591493</v>
      </c>
      <c r="E24" s="51">
        <f>SUM(E22:E23)</f>
        <v>-42259501</v>
      </c>
      <c r="F24" s="30"/>
      <c r="G24" s="52"/>
      <c r="H24" s="31"/>
    </row>
    <row r="25" spans="1:8" ht="11.25">
      <c r="A25" s="53" t="s">
        <v>36</v>
      </c>
      <c r="B25" s="54"/>
      <c r="C25" s="55">
        <v>0</v>
      </c>
      <c r="D25" s="55">
        <v>0</v>
      </c>
      <c r="E25" s="56"/>
      <c r="F25" s="57"/>
      <c r="G25" s="58"/>
      <c r="H25" s="37"/>
    </row>
    <row r="26" spans="1:8" ht="11.25">
      <c r="A26" s="59" t="s">
        <v>37</v>
      </c>
      <c r="B26" s="60"/>
      <c r="C26" s="33"/>
      <c r="D26" s="33"/>
      <c r="E26" s="33"/>
      <c r="F26" s="44"/>
      <c r="G26" s="61"/>
      <c r="H26" s="37"/>
    </row>
    <row r="27" spans="1:8" ht="11.25">
      <c r="A27" s="38" t="s">
        <v>38</v>
      </c>
      <c r="B27" s="60">
        <v>-10458</v>
      </c>
      <c r="C27" s="33"/>
      <c r="D27" s="33"/>
      <c r="E27" s="33"/>
      <c r="F27" s="44"/>
      <c r="G27" s="61"/>
      <c r="H27" s="37"/>
    </row>
    <row r="28" spans="1:8" ht="11.25">
      <c r="A28" s="32" t="s">
        <v>39</v>
      </c>
      <c r="B28" s="62">
        <f>SUM(B27)</f>
        <v>-10458</v>
      </c>
      <c r="C28" s="62">
        <f>SUM(C27)</f>
        <v>0</v>
      </c>
      <c r="D28" s="62">
        <f>SUM(D27)</f>
        <v>0</v>
      </c>
      <c r="E28" s="62">
        <f>SUM(E27)</f>
        <v>0</v>
      </c>
      <c r="F28" s="44"/>
      <c r="G28" s="61"/>
      <c r="H28" s="37"/>
    </row>
    <row r="29" spans="1:8" ht="11.25">
      <c r="A29" s="25" t="s">
        <v>40</v>
      </c>
      <c r="B29" s="63">
        <f>+B8+B20+B24+B28</f>
        <v>335074.5300000012</v>
      </c>
      <c r="C29" s="63">
        <f>+C8+C20+C24+C28</f>
        <v>257006</v>
      </c>
      <c r="D29" s="63">
        <f>+D8+D20+D24+D28</f>
        <v>335074.5300000012</v>
      </c>
      <c r="E29" s="63">
        <f>+E8+E20+E24+E28</f>
        <v>335074.5300000012</v>
      </c>
      <c r="F29" s="57"/>
      <c r="G29" s="58"/>
      <c r="H29" s="37"/>
    </row>
    <row r="30" spans="1:8" ht="11.25">
      <c r="A30" s="59" t="s">
        <v>41</v>
      </c>
      <c r="B30" s="33">
        <v>0</v>
      </c>
      <c r="C30" s="34">
        <v>0</v>
      </c>
      <c r="D30" s="34">
        <v>0</v>
      </c>
      <c r="E30" s="64">
        <v>0</v>
      </c>
      <c r="F30" s="65"/>
      <c r="G30" s="66"/>
      <c r="H30" s="67"/>
    </row>
    <row r="31" spans="1:8" ht="11.25">
      <c r="A31" s="68" t="s">
        <v>42</v>
      </c>
      <c r="B31" s="33"/>
      <c r="C31" s="34"/>
      <c r="D31" s="34">
        <v>-22430357</v>
      </c>
      <c r="E31" s="64">
        <v>-22430357</v>
      </c>
      <c r="F31" s="66"/>
      <c r="G31" s="66"/>
      <c r="H31" s="67"/>
    </row>
    <row r="32" spans="1:8" ht="11.25">
      <c r="A32" s="69" t="s">
        <v>56</v>
      </c>
      <c r="B32" s="33"/>
      <c r="C32" s="34"/>
      <c r="D32" s="34">
        <f>-D31</f>
        <v>22430357</v>
      </c>
      <c r="E32" s="64">
        <v>22430357</v>
      </c>
      <c r="F32" s="66"/>
      <c r="G32" s="70"/>
      <c r="H32" s="67"/>
    </row>
    <row r="33" spans="1:8" ht="11.25">
      <c r="A33" s="59" t="s">
        <v>43</v>
      </c>
      <c r="B33" s="71">
        <f>SUM(B30:B32)</f>
        <v>0</v>
      </c>
      <c r="C33" s="72">
        <f>SUM(C30:C32)</f>
        <v>0</v>
      </c>
      <c r="D33" s="72">
        <f>SUM(D30:D32)</f>
        <v>0</v>
      </c>
      <c r="E33" s="72">
        <f>SUM(E30:E32)</f>
        <v>0</v>
      </c>
      <c r="F33" s="73"/>
      <c r="G33" s="74"/>
      <c r="H33" s="75"/>
    </row>
    <row r="34" spans="1:8" ht="11.25">
      <c r="A34" s="25" t="s">
        <v>44</v>
      </c>
      <c r="B34" s="26">
        <f>+B29+B33</f>
        <v>335074.5300000012</v>
      </c>
      <c r="C34" s="27">
        <f>+C29+C33</f>
        <v>257006</v>
      </c>
      <c r="D34" s="27">
        <f>+D29+D33</f>
        <v>335074.5300000012</v>
      </c>
      <c r="E34" s="27">
        <f>+E29+E33</f>
        <v>335074.5300000012</v>
      </c>
      <c r="F34" s="29"/>
      <c r="G34" s="76"/>
      <c r="H34" s="31"/>
    </row>
    <row r="35" spans="1:8" ht="12" thickBot="1">
      <c r="A35" s="77" t="s">
        <v>45</v>
      </c>
      <c r="B35" s="78">
        <v>0</v>
      </c>
      <c r="C35" s="55">
        <v>0</v>
      </c>
      <c r="D35" s="55">
        <v>0</v>
      </c>
      <c r="E35" s="55"/>
      <c r="F35" s="79"/>
      <c r="G35" s="80"/>
      <c r="H35" s="81"/>
    </row>
    <row r="36" spans="1:8" ht="11.25">
      <c r="A36" s="82" t="s">
        <v>46</v>
      </c>
      <c r="B36" s="83"/>
      <c r="C36" s="84"/>
      <c r="D36" s="83"/>
      <c r="E36" s="83"/>
      <c r="F36" s="85"/>
      <c r="G36" s="83"/>
      <c r="H36" s="83"/>
    </row>
    <row r="37" spans="1:8" ht="11.25">
      <c r="A37" s="86" t="s">
        <v>47</v>
      </c>
      <c r="B37" s="87"/>
      <c r="C37" s="88"/>
      <c r="D37" s="89"/>
      <c r="E37" s="90"/>
      <c r="F37" s="90"/>
      <c r="G37" s="91"/>
      <c r="H37" s="91"/>
    </row>
    <row r="38" spans="1:8" ht="11.25">
      <c r="A38" s="86" t="s">
        <v>48</v>
      </c>
      <c r="B38" s="83"/>
      <c r="C38" s="92"/>
      <c r="D38" s="83"/>
      <c r="E38" s="83"/>
      <c r="F38" s="83"/>
      <c r="G38" s="93"/>
      <c r="H38" s="91"/>
    </row>
    <row r="39" spans="1:8" ht="11.25" customHeight="1">
      <c r="A39" s="94" t="s">
        <v>49</v>
      </c>
      <c r="B39" s="94"/>
      <c r="C39" s="94"/>
      <c r="D39" s="94"/>
      <c r="E39" s="94"/>
      <c r="F39" s="94"/>
      <c r="G39" s="94"/>
      <c r="H39" s="94"/>
    </row>
    <row r="40" spans="1:8" ht="11.25">
      <c r="A40" s="95" t="s">
        <v>50</v>
      </c>
      <c r="B40" s="96"/>
      <c r="C40" s="96"/>
      <c r="D40" s="96"/>
      <c r="E40" s="96"/>
      <c r="F40" s="96"/>
      <c r="G40" s="96"/>
      <c r="H40" s="96"/>
    </row>
    <row r="41" spans="1:8" ht="11.25">
      <c r="A41" s="86" t="s">
        <v>51</v>
      </c>
      <c r="B41" s="96"/>
      <c r="C41" s="96"/>
      <c r="D41" s="96"/>
      <c r="E41" s="96"/>
      <c r="F41" s="96"/>
      <c r="G41" s="96"/>
      <c r="H41" s="96"/>
    </row>
    <row r="42" spans="1:8" ht="11.25">
      <c r="A42" s="90" t="s">
        <v>52</v>
      </c>
      <c r="B42" s="88"/>
      <c r="C42" s="97"/>
      <c r="D42" s="89"/>
      <c r="E42" s="89"/>
      <c r="F42" s="89"/>
      <c r="G42" s="89"/>
      <c r="H42" s="89"/>
    </row>
    <row r="43" spans="1:8" ht="11.25">
      <c r="A43" s="90" t="s">
        <v>53</v>
      </c>
      <c r="B43" s="88"/>
      <c r="C43" s="97"/>
      <c r="D43" s="89"/>
      <c r="E43" s="89"/>
      <c r="F43" s="89"/>
      <c r="G43" s="89"/>
      <c r="H43" s="89"/>
    </row>
    <row r="44" spans="1:8" ht="11.25">
      <c r="A44" s="90" t="s">
        <v>54</v>
      </c>
      <c r="B44" s="98"/>
      <c r="C44" s="99"/>
      <c r="D44" s="93"/>
      <c r="E44" s="93"/>
      <c r="F44" s="93"/>
      <c r="G44" s="93"/>
      <c r="H44" s="91"/>
    </row>
  </sheetData>
  <mergeCells count="2">
    <mergeCell ref="A2:G2"/>
    <mergeCell ref="A39:H39"/>
  </mergeCells>
  <printOptions horizontalCentered="1"/>
  <pageMargins left="0.17" right="0.17" top="0.6" bottom="0.38" header="0.26" footer="0.17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Mardi Spahr</cp:lastModifiedBy>
  <dcterms:created xsi:type="dcterms:W3CDTF">2005-07-27T17:58:49Z</dcterms:created>
  <dcterms:modified xsi:type="dcterms:W3CDTF">2005-07-27T17:59:02Z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-175483036</vt:i4>
  </property>
  <property fmtid="{D5CDD505-2E9C-101B-9397-08002B2CF9AE}" pid="4" name="_EmailSubje">
    <vt:lpwstr>3rd Quarter Omnibus Ordinance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