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Homeland Security Supplememtal 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KCSO</author>
  </authors>
  <commentList>
    <comment ref="E8" authorId="0">
      <text>
        <r>
          <rPr>
            <b/>
            <sz val="8"/>
            <rFont val="Tahoma"/>
            <family val="0"/>
          </rPr>
          <t>KCSO:</t>
        </r>
        <r>
          <rPr>
            <sz val="8"/>
            <rFont val="Tahoma"/>
            <family val="0"/>
          </rPr>
          <t xml:space="preserve">
This represents the salaries for incumbents on the GRHI.  The top step deputies were transferred into the low org.  The deputies added at first step are elsewhere in the budget.</t>
        </r>
      </text>
    </comment>
  </commentList>
</comments>
</file>

<file path=xl/sharedStrings.xml><?xml version="1.0" encoding="utf-8"?>
<sst xmlns="http://schemas.openxmlformats.org/spreadsheetml/2006/main" count="22" uniqueCount="21">
  <si>
    <t>Homeland Security Supplemental Needs</t>
  </si>
  <si>
    <t>Positions</t>
  </si>
  <si>
    <t>Months</t>
  </si>
  <si>
    <r>
      <t xml:space="preserve">Total </t>
    </r>
    <r>
      <rPr>
        <u val="single"/>
        <sz val="10"/>
        <rFont val="Arial"/>
        <family val="2"/>
      </rPr>
      <t>Months</t>
    </r>
  </si>
  <si>
    <t>Salary</t>
  </si>
  <si>
    <t>2004 Sal</t>
  </si>
  <si>
    <t>Benefits</t>
  </si>
  <si>
    <t>Total</t>
  </si>
  <si>
    <t>FTE</t>
  </si>
  <si>
    <t>Captain</t>
  </si>
  <si>
    <t>Sergeant</t>
  </si>
  <si>
    <t>Detective</t>
  </si>
  <si>
    <t>Detectives</t>
  </si>
  <si>
    <t>Detective Pay (all 12 positions)</t>
  </si>
  <si>
    <t>Quartermaster (six new positions)</t>
  </si>
  <si>
    <t>Lease Vehicles</t>
  </si>
  <si>
    <t>Gasoline</t>
  </si>
  <si>
    <t>Laptop Computers</t>
  </si>
  <si>
    <t>Current Budget (LO 1963)</t>
  </si>
  <si>
    <t>Supplemental  Appropriation</t>
  </si>
  <si>
    <t>Grant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</si>
</sst>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8" fontId="2" fillId="0" borderId="1" xfId="0" applyNumberFormat="1" applyFont="1" applyBorder="1" applyAlignment="1">
      <alignment horizontal="right" wrapText="1"/>
    </xf>
    <xf numFmtId="38" fontId="2" fillId="0" borderId="0" xfId="0" applyNumberFormat="1" applyFont="1" applyBorder="1" applyAlignment="1">
      <alignment horizontal="right" wrapText="1"/>
    </xf>
    <xf numFmtId="38" fontId="0" fillId="0" borderId="0" xfId="0" applyNumberFormat="1" applyFont="1" applyBorder="1" applyAlignment="1" applyProtection="1">
      <alignment horizontal="right" wrapText="1"/>
      <protection/>
    </xf>
    <xf numFmtId="38" fontId="2" fillId="0" borderId="0" xfId="15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15" applyNumberFormat="1" applyBorder="1" applyAlignment="1">
      <alignment/>
    </xf>
    <xf numFmtId="43" fontId="0" fillId="0" borderId="2" xfId="15" applyBorder="1" applyAlignment="1">
      <alignment/>
    </xf>
    <xf numFmtId="38" fontId="0" fillId="0" borderId="0" xfId="15" applyNumberFormat="1" applyFont="1" applyBorder="1" applyAlignment="1">
      <alignment/>
    </xf>
    <xf numFmtId="38" fontId="0" fillId="0" borderId="3" xfId="0" applyNumberFormat="1" applyBorder="1" applyAlignment="1">
      <alignment/>
    </xf>
    <xf numFmtId="38" fontId="0" fillId="0" borderId="3" xfId="15" applyNumberFormat="1" applyBorder="1" applyAlignment="1">
      <alignment/>
    </xf>
    <xf numFmtId="43" fontId="0" fillId="0" borderId="4" xfId="15" applyBorder="1" applyAlignment="1">
      <alignment/>
    </xf>
    <xf numFmtId="164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8" xfId="15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8" fontId="0" fillId="2" borderId="0" xfId="0" applyNumberFormat="1" applyFill="1" applyBorder="1" applyAlignment="1">
      <alignment/>
    </xf>
    <xf numFmtId="43" fontId="0" fillId="2" borderId="2" xfId="15" applyFill="1" applyBorder="1" applyAlignment="1">
      <alignment/>
    </xf>
    <xf numFmtId="164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38" fontId="1" fillId="3" borderId="6" xfId="15" applyNumberFormat="1" applyFont="1" applyFill="1" applyBorder="1" applyAlignment="1">
      <alignment horizontal="center"/>
    </xf>
    <xf numFmtId="38" fontId="1" fillId="3" borderId="7" xfId="15" applyNumberFormat="1" applyFont="1" applyFill="1" applyBorder="1" applyAlignment="1">
      <alignment horizontal="center"/>
    </xf>
    <xf numFmtId="38" fontId="1" fillId="3" borderId="8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jchon\Local%20Settings\Temporary%20Internet%20Files\OLKB3\GRHI%20Proviso%20Rpt-June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copy"/>
      <sheetName val="Sheet2"/>
      <sheetName val="Approp in Low Org"/>
      <sheetName val="GRHI New Approp 2003-04"/>
      <sheetName val="HLS Suppl"/>
      <sheetName val="Absorbed Positions"/>
      <sheetName val="GRHI Supple"/>
      <sheetName val="Big Picture $$"/>
      <sheetName val="Big Picture Positions"/>
      <sheetName val="VCRT Supple"/>
      <sheetName val="Revenue by Yr and Function"/>
      <sheetName val="Revenue Rollup"/>
      <sheetName val="Rev by Year (GRHI)"/>
      <sheetName val="Rev by Year (VCRT)"/>
      <sheetName val="Rev by Year (HLS)"/>
      <sheetName val="2003 and 2004 budget"/>
    </sheetNames>
    <sheetDataSet>
      <sheetData sheetId="10">
        <row r="8">
          <cell r="E8">
            <v>657823.833333333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8.57421875" style="0" customWidth="1"/>
    <col min="4" max="4" width="9.28125" style="0" bestFit="1" customWidth="1"/>
    <col min="8" max="8" width="11.8515625" style="0" bestFit="1" customWidth="1"/>
  </cols>
  <sheetData>
    <row r="1" spans="1:9" ht="15.75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25.5">
      <c r="A3" s="4"/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7" t="s">
        <v>6</v>
      </c>
      <c r="H3" s="5" t="s">
        <v>7</v>
      </c>
      <c r="I3" s="8" t="s">
        <v>8</v>
      </c>
    </row>
    <row r="4" spans="1:9" ht="12.75">
      <c r="A4" s="9" t="s">
        <v>9</v>
      </c>
      <c r="B4" s="10">
        <v>1</v>
      </c>
      <c r="C4" s="10">
        <v>10</v>
      </c>
      <c r="D4" s="10">
        <f>B4*C4</f>
        <v>10</v>
      </c>
      <c r="E4" s="11">
        <v>84308</v>
      </c>
      <c r="F4" s="11">
        <f>+E4/12*C4</f>
        <v>70256.66666666667</v>
      </c>
      <c r="G4" s="11">
        <f>+((921+168+(2675/12))*C4)+((0.0765+0.0326)*F4)</f>
        <v>20784.169</v>
      </c>
      <c r="H4" s="10">
        <f>+G4+F4</f>
        <v>91040.83566666668</v>
      </c>
      <c r="I4" s="12">
        <f>+D4/12</f>
        <v>0.8333333333333334</v>
      </c>
    </row>
    <row r="5" spans="1:9" ht="12.75">
      <c r="A5" s="9" t="s">
        <v>10</v>
      </c>
      <c r="B5" s="10">
        <v>1</v>
      </c>
      <c r="C5" s="10">
        <v>9</v>
      </c>
      <c r="D5" s="10">
        <f>B5*C5</f>
        <v>9</v>
      </c>
      <c r="E5" s="13">
        <v>71602.32</v>
      </c>
      <c r="F5" s="11">
        <f>+E5/12*C5</f>
        <v>53701.740000000005</v>
      </c>
      <c r="G5" s="11">
        <f>+((921+168+(2675/12))*C5)+((0.0765+0.0326)*F5)</f>
        <v>17666.109834000003</v>
      </c>
      <c r="H5" s="10">
        <f>+G5+F5</f>
        <v>71367.84983400001</v>
      </c>
      <c r="I5" s="12">
        <f>+D5/12</f>
        <v>0.75</v>
      </c>
    </row>
    <row r="6" spans="1:9" ht="12.75">
      <c r="A6" s="9" t="s">
        <v>11</v>
      </c>
      <c r="B6" s="10">
        <v>1</v>
      </c>
      <c r="C6" s="10">
        <v>11</v>
      </c>
      <c r="D6" s="10">
        <f>B6*C6</f>
        <v>11</v>
      </c>
      <c r="E6" s="11">
        <v>43385</v>
      </c>
      <c r="F6" s="11">
        <f>+E6/12*C6</f>
        <v>39769.58333333333</v>
      </c>
      <c r="G6" s="11">
        <f>+((921+168+(2675/12))*C6)+((0.0765+0.0326)*F6)</f>
        <v>18769.944875</v>
      </c>
      <c r="H6" s="10">
        <f>+G6+F6</f>
        <v>58539.52820833333</v>
      </c>
      <c r="I6" s="12">
        <f>+D6/12</f>
        <v>0.9166666666666666</v>
      </c>
    </row>
    <row r="7" spans="1:9" ht="12.75">
      <c r="A7" s="9" t="s">
        <v>12</v>
      </c>
      <c r="B7" s="10">
        <v>5</v>
      </c>
      <c r="C7" s="10">
        <v>12</v>
      </c>
      <c r="D7" s="10">
        <f>B7*C7</f>
        <v>60</v>
      </c>
      <c r="E7" s="11">
        <v>43385</v>
      </c>
      <c r="F7" s="11">
        <f>+E7/12*C7*B7</f>
        <v>216925</v>
      </c>
      <c r="G7" s="11">
        <f>+((921+168+(2675/12))*C7*B7)+((0.0765+0.0326)*F7)</f>
        <v>102381.5175</v>
      </c>
      <c r="H7" s="10">
        <f>+G7+F7</f>
        <v>319306.5175</v>
      </c>
      <c r="I7" s="12">
        <f>+D7/12</f>
        <v>5</v>
      </c>
    </row>
    <row r="8" spans="1:9" ht="12.75">
      <c r="A8" s="9" t="s">
        <v>12</v>
      </c>
      <c r="B8" s="10">
        <v>4</v>
      </c>
      <c r="C8" s="14">
        <v>12</v>
      </c>
      <c r="D8" s="14">
        <f>B8*C8</f>
        <v>48</v>
      </c>
      <c r="E8" s="11">
        <v>58979</v>
      </c>
      <c r="F8" s="15">
        <f>+E8/12*C8*B8</f>
        <v>235916</v>
      </c>
      <c r="G8" s="15">
        <f>+((921+168+(2675/12))*C8*B8)+((0.0765+0.0326)*F8)</f>
        <v>88710.4356</v>
      </c>
      <c r="H8" s="14">
        <f>+G8+F8</f>
        <v>324626.43559999997</v>
      </c>
      <c r="I8" s="16">
        <f>+D8/12</f>
        <v>4</v>
      </c>
    </row>
    <row r="9" spans="1:9" ht="12.75">
      <c r="A9" s="1"/>
      <c r="B9" s="2"/>
      <c r="C9" s="10">
        <f>SUM(C4:C8)</f>
        <v>54</v>
      </c>
      <c r="D9" s="10">
        <f>SUM(D4:D8)</f>
        <v>138</v>
      </c>
      <c r="E9" s="2"/>
      <c r="F9" s="10">
        <f>SUM(F4:F8)</f>
        <v>616568.99</v>
      </c>
      <c r="G9" s="10">
        <f>SUM(G4:G8)</f>
        <v>248312.176809</v>
      </c>
      <c r="H9" s="10">
        <f>SUM(H4:H8)</f>
        <v>864881.166809</v>
      </c>
      <c r="I9" s="12">
        <f>SUM(I4:I8)</f>
        <v>11.5</v>
      </c>
    </row>
    <row r="10" spans="1:9" ht="12.75">
      <c r="A10" s="1"/>
      <c r="B10" s="2"/>
      <c r="C10" s="10"/>
      <c r="D10" s="10"/>
      <c r="E10" s="2"/>
      <c r="F10" s="2"/>
      <c r="G10" s="2"/>
      <c r="H10" s="2"/>
      <c r="I10" s="3"/>
    </row>
    <row r="11" spans="1:9" ht="12.75">
      <c r="A11" s="1" t="s">
        <v>13</v>
      </c>
      <c r="B11" s="2"/>
      <c r="C11" s="2"/>
      <c r="D11" s="17">
        <v>277</v>
      </c>
      <c r="E11" s="2"/>
      <c r="F11" s="2"/>
      <c r="G11" s="2"/>
      <c r="H11" s="17">
        <f>+D11*D9</f>
        <v>38226</v>
      </c>
      <c r="I11" s="3"/>
    </row>
    <row r="12" spans="1:9" ht="12.75">
      <c r="A12" s="1" t="s">
        <v>14</v>
      </c>
      <c r="B12" s="2"/>
      <c r="C12" s="2"/>
      <c r="D12" s="17">
        <v>3000</v>
      </c>
      <c r="E12" s="2"/>
      <c r="F12" s="2"/>
      <c r="G12" s="2"/>
      <c r="H12" s="17">
        <f>+D12*6</f>
        <v>18000</v>
      </c>
      <c r="I12" s="3"/>
    </row>
    <row r="13" spans="1:9" ht="12.75">
      <c r="A13" s="1"/>
      <c r="B13" s="2"/>
      <c r="C13" s="2"/>
      <c r="D13" s="17"/>
      <c r="E13" s="2"/>
      <c r="F13" s="2"/>
      <c r="G13" s="2"/>
      <c r="H13" s="17"/>
      <c r="I13" s="3"/>
    </row>
    <row r="14" spans="1:9" ht="12.75">
      <c r="A14" s="1"/>
      <c r="B14" s="2"/>
      <c r="C14" s="10"/>
      <c r="D14" s="17"/>
      <c r="E14" s="2"/>
      <c r="F14" s="2"/>
      <c r="G14" s="2"/>
      <c r="H14" s="17"/>
      <c r="I14" s="3"/>
    </row>
    <row r="15" spans="1:9" ht="12.75">
      <c r="A15" s="1" t="s">
        <v>15</v>
      </c>
      <c r="B15" s="2"/>
      <c r="C15" s="2"/>
      <c r="D15" s="17">
        <v>636.84</v>
      </c>
      <c r="E15" s="2"/>
      <c r="F15" s="2"/>
      <c r="G15" s="2"/>
      <c r="H15" s="17">
        <f>+D15*D9</f>
        <v>87883.92</v>
      </c>
      <c r="I15" s="3"/>
    </row>
    <row r="16" spans="1:9" ht="12.75">
      <c r="A16" s="1" t="s">
        <v>16</v>
      </c>
      <c r="B16" s="2"/>
      <c r="C16" s="2"/>
      <c r="D16" s="17"/>
      <c r="E16" s="2"/>
      <c r="F16" s="2"/>
      <c r="G16" s="2"/>
      <c r="H16" s="17">
        <f>12198/11/12*D9</f>
        <v>12752.454545454548</v>
      </c>
      <c r="I16" s="3"/>
    </row>
    <row r="17" spans="1:9" ht="12.75">
      <c r="A17" s="1" t="s">
        <v>17</v>
      </c>
      <c r="B17" s="2"/>
      <c r="C17" s="2"/>
      <c r="D17" s="17">
        <v>2500</v>
      </c>
      <c r="E17" s="2"/>
      <c r="F17" s="2"/>
      <c r="G17" s="2"/>
      <c r="H17" s="17">
        <f>6*D17</f>
        <v>15000</v>
      </c>
      <c r="I17" s="3"/>
    </row>
    <row r="18" spans="1:9" ht="12.75">
      <c r="A18" s="1"/>
      <c r="B18" s="2"/>
      <c r="C18" s="2"/>
      <c r="D18" s="2"/>
      <c r="E18" s="2"/>
      <c r="F18" s="2"/>
      <c r="G18" s="2"/>
      <c r="H18" s="2"/>
      <c r="I18" s="3"/>
    </row>
    <row r="19" spans="1:9" ht="12.75">
      <c r="A19" s="18"/>
      <c r="B19" s="19"/>
      <c r="C19" s="19"/>
      <c r="D19" s="19"/>
      <c r="E19" s="19"/>
      <c r="F19" s="19"/>
      <c r="G19" s="19"/>
      <c r="H19" s="14">
        <f>SUM(H9:H18)</f>
        <v>1036743.5413544546</v>
      </c>
      <c r="I19" s="16">
        <f>SUM(I9:I18)</f>
        <v>11.5</v>
      </c>
    </row>
    <row r="20" spans="1:9" ht="12.75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12.75">
      <c r="A21" s="1" t="s">
        <v>18</v>
      </c>
      <c r="B21" s="2"/>
      <c r="C21" s="2"/>
      <c r="D21" s="2"/>
      <c r="E21" s="2"/>
      <c r="F21" s="2"/>
      <c r="G21" s="2"/>
      <c r="H21" s="17">
        <v>-361368</v>
      </c>
      <c r="I21" s="12">
        <v>-6</v>
      </c>
    </row>
    <row r="22" spans="1:9" ht="12.75">
      <c r="A22" s="1"/>
      <c r="B22" s="2"/>
      <c r="C22" s="2"/>
      <c r="D22" s="2"/>
      <c r="E22" s="2"/>
      <c r="F22" s="2"/>
      <c r="G22" s="2"/>
      <c r="H22" s="2"/>
      <c r="I22" s="3"/>
    </row>
    <row r="23" spans="1:9" ht="12.75">
      <c r="A23" s="23" t="s">
        <v>19</v>
      </c>
      <c r="B23" s="24"/>
      <c r="C23" s="24"/>
      <c r="D23" s="24"/>
      <c r="E23" s="24"/>
      <c r="F23" s="24"/>
      <c r="G23" s="24"/>
      <c r="H23" s="25">
        <f>SUM(H19:H22)</f>
        <v>675375.5413544546</v>
      </c>
      <c r="I23" s="26">
        <f>SUM(I19:I22)</f>
        <v>5.5</v>
      </c>
    </row>
    <row r="24" spans="1:9" ht="12.75">
      <c r="A24" s="1"/>
      <c r="B24" s="2"/>
      <c r="C24" s="2"/>
      <c r="D24" s="2"/>
      <c r="E24" s="2"/>
      <c r="F24" s="2"/>
      <c r="G24" s="2"/>
      <c r="H24" s="2"/>
      <c r="I24" s="3"/>
    </row>
    <row r="25" spans="1:9" ht="12.75">
      <c r="A25" s="18" t="s">
        <v>20</v>
      </c>
      <c r="B25" s="19"/>
      <c r="C25" s="19"/>
      <c r="D25" s="19"/>
      <c r="E25" s="19"/>
      <c r="F25" s="19"/>
      <c r="G25" s="19"/>
      <c r="H25" s="27">
        <f>+'[1]Revenue by Yr and Function'!$E$8</f>
        <v>657823.833333333</v>
      </c>
      <c r="I25" s="2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2004-09-08T14:25:17Z</cp:lastPrinted>
  <dcterms:created xsi:type="dcterms:W3CDTF">2004-08-05T21:24:22Z</dcterms:created>
  <dcterms:modified xsi:type="dcterms:W3CDTF">2004-10-12T15:39:24Z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1323231346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-810366026</vt:i4>
  </property>
  <property fmtid="{D5CDD505-2E9C-101B-9397-08002B2CF9AE}" pid="7" name="_ReviewingToolsShownOnce">
    <vt:lpwstr/>
  </property>
</Properties>
</file>