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25" windowWidth="11055" windowHeight="5535" activeTab="0"/>
  </bookViews>
  <sheets>
    <sheet name="3292 Fin Plan final" sheetId="1" r:id="rId1"/>
  </sheets>
  <externalReferences>
    <externalReference r:id="rId4"/>
    <externalReference r:id="rId5"/>
  </externalReferences>
  <definedNames>
    <definedName name="EXP00">#REF!</definedName>
    <definedName name="EXP01">#REF!</definedName>
    <definedName name="EXP02">#REF!</definedName>
    <definedName name="EXPSUM">#REF!</definedName>
    <definedName name="_xlnm.Print_Area" localSheetId="0">'3292 Fin Plan final'!$B$1:$O$19</definedName>
    <definedName name="rev00">#REF!</definedName>
  </definedNames>
  <calcPr fullCalcOnLoad="1"/>
</workbook>
</file>

<file path=xl/sharedStrings.xml><?xml version="1.0" encoding="utf-8"?>
<sst xmlns="http://schemas.openxmlformats.org/spreadsheetml/2006/main" count="41" uniqueCount="39">
  <si>
    <t>DNRP/WLRD</t>
  </si>
  <si>
    <t>Financial Plan</t>
  </si>
  <si>
    <t>PRE-CIP Reconciliation</t>
  </si>
  <si>
    <t>FUND 3290 SUMMARY</t>
  </si>
  <si>
    <t>FUND NAME:</t>
  </si>
  <si>
    <t>SWM CIP Fund Summary</t>
  </si>
  <si>
    <t>SWM CIP Non-Bond</t>
  </si>
  <si>
    <t>SWM 1993 Bond</t>
  </si>
  <si>
    <t>SWM 1996 Bond</t>
  </si>
  <si>
    <t>SWM 1999 Bond</t>
  </si>
  <si>
    <t>SWM 2001 Bond</t>
  </si>
  <si>
    <t>Environmental Resource</t>
  </si>
  <si>
    <t>1993 Excess Earnings</t>
  </si>
  <si>
    <t>1996 Excess Earnings</t>
  </si>
  <si>
    <t>1999 Excess Earnings</t>
  </si>
  <si>
    <t>2001 Excess Earnings</t>
  </si>
  <si>
    <t>FUND NUMBER:</t>
  </si>
  <si>
    <t>Beginning Fund Balance</t>
  </si>
  <si>
    <t>Revenues (13th Month)</t>
  </si>
  <si>
    <t>Equity Adjustments</t>
  </si>
  <si>
    <t>Expenditures (13th Month)</t>
  </si>
  <si>
    <t>Ending Fund Balance</t>
  </si>
  <si>
    <r>
      <t xml:space="preserve">PY Carryover Revenues </t>
    </r>
    <r>
      <rPr>
        <sz val="6"/>
        <color indexed="8"/>
        <rFont val="MS Sans Serif"/>
        <family val="2"/>
      </rPr>
      <t>(less fund balance)</t>
    </r>
  </si>
  <si>
    <t>PY Carryover Expenditures</t>
  </si>
  <si>
    <r>
      <t>Adopted Revenues</t>
    </r>
    <r>
      <rPr>
        <sz val="6"/>
        <color indexed="8"/>
        <rFont val="MS Sans Serif"/>
        <family val="2"/>
      </rPr>
      <t xml:space="preserve"> (less fund balance)</t>
    </r>
  </si>
  <si>
    <t>Adopted Expenditures</t>
  </si>
  <si>
    <t>s/b Transfers to 3292</t>
  </si>
  <si>
    <t>2003 Budget (per ord log)</t>
  </si>
  <si>
    <t>2003 Actuals</t>
  </si>
  <si>
    <t>Gross 2003 Carryover</t>
  </si>
  <si>
    <t xml:space="preserve">   2003 fundbalance funding Carryover </t>
  </si>
  <si>
    <t xml:space="preserve">   2002 Bond Transfers not reflected in Ord Log</t>
  </si>
  <si>
    <t xml:space="preserve">    Less bond proceed assets used as rev source:</t>
  </si>
  <si>
    <t xml:space="preserve">             2004 Funding: 1998 Bonds</t>
  </si>
  <si>
    <t xml:space="preserve">             2004 Funding: 2001 Bonds</t>
  </si>
  <si>
    <t xml:space="preserve">   2003 Revenues excluding fundbalance</t>
  </si>
  <si>
    <t>2004Adopted Expenditures</t>
  </si>
  <si>
    <t xml:space="preserve">  2004 Expenditures funded by FundBal</t>
  </si>
  <si>
    <r>
      <t>2004Adopted Revenues</t>
    </r>
    <r>
      <rPr>
        <sz val="6"/>
        <color indexed="8"/>
        <rFont val="MS Sans Serif"/>
        <family val="2"/>
      </rPr>
      <t xml:space="preserve"> (less fund balance)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</si>
</sst>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#,##0;[Red]\(#,##0\);0"/>
    <numFmt numFmtId="166" formatCode="#,##0;[Red]\(#,##0\)"/>
    <numFmt numFmtId="167" formatCode="_(* #,##0.0_);_(* \(#,##0.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mm/dd/yy"/>
    <numFmt numFmtId="172" formatCode="&quot;$&quot;#,##0.00_);&quot;$&quot;#,##0.00\-"/>
    <numFmt numFmtId="173" formatCode="0.000000000"/>
    <numFmt numFmtId="174" formatCode="&quot;$&quot;#,##0.00;\(&quot;$&quot;#,##0.00\)"/>
    <numFmt numFmtId="175" formatCode=";;;"/>
    <numFmt numFmtId="176" formatCode="dd\-mmm\-yy_)"/>
    <numFmt numFmtId="177" formatCode="_(* #,##0.000_);_(* \(#,##0.000\);_(* &quot;-&quot;??_);_(@_)"/>
    <numFmt numFmtId="178" formatCode="#,##0;[Red]\-#,##0"/>
    <numFmt numFmtId="179" formatCode="0.00;[Red]0.00"/>
    <numFmt numFmtId="180" formatCode="0.0"/>
    <numFmt numFmtId="181" formatCode="#,##0.0;[Red]#,##0.0"/>
    <numFmt numFmtId="182" formatCode="&quot;$&quot;#,##0"/>
    <numFmt numFmtId="183" formatCode="_(* #,##0_);[Red]_(* \(#,##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#,##0.0"/>
    <numFmt numFmtId="188" formatCode="0.0%"/>
  </numFmts>
  <fonts count="9">
    <font>
      <sz val="10"/>
      <color indexed="8"/>
      <name val="MS Sans Serif"/>
      <family val="0"/>
    </font>
    <font>
      <sz val="10"/>
      <color indexed="8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2"/>
      <color indexed="8"/>
      <name val="MS Sans Serif"/>
      <family val="2"/>
    </font>
    <font>
      <b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6"/>
      <color indexed="8"/>
      <name val="MS Sans Serif"/>
      <family val="2"/>
    </font>
    <font>
      <sz val="8.5"/>
      <color indexed="8"/>
      <name val="MS Sans Serif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3" borderId="10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right" vertical="center"/>
    </xf>
    <xf numFmtId="0" fontId="4" fillId="2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2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" fillId="0" borderId="19" xfId="0" applyFont="1" applyBorder="1" applyAlignment="1">
      <alignment/>
    </xf>
    <xf numFmtId="0" fontId="5" fillId="0" borderId="0" xfId="0" applyFont="1" applyBorder="1" applyAlignment="1">
      <alignment/>
    </xf>
    <xf numFmtId="168" fontId="5" fillId="2" borderId="26" xfId="15" applyNumberFormat="1" applyFont="1" applyFill="1" applyBorder="1" applyAlignment="1">
      <alignment/>
    </xf>
    <xf numFmtId="168" fontId="5" fillId="3" borderId="27" xfId="15" applyNumberFormat="1" applyFont="1" applyFill="1" applyBorder="1" applyAlignment="1">
      <alignment/>
    </xf>
    <xf numFmtId="168" fontId="5" fillId="3" borderId="28" xfId="15" applyNumberFormat="1" applyFont="1" applyFill="1" applyBorder="1" applyAlignment="1">
      <alignment/>
    </xf>
    <xf numFmtId="168" fontId="5" fillId="3" borderId="29" xfId="15" applyNumberFormat="1" applyFont="1" applyFill="1" applyBorder="1" applyAlignment="1">
      <alignment/>
    </xf>
    <xf numFmtId="168" fontId="5" fillId="0" borderId="30" xfId="15" applyNumberFormat="1" applyFont="1" applyBorder="1" applyAlignment="1">
      <alignment/>
    </xf>
    <xf numFmtId="168" fontId="5" fillId="0" borderId="27" xfId="15" applyNumberFormat="1" applyFont="1" applyBorder="1" applyAlignment="1">
      <alignment/>
    </xf>
    <xf numFmtId="168" fontId="5" fillId="0" borderId="28" xfId="15" applyNumberFormat="1" applyFont="1" applyBorder="1" applyAlignment="1">
      <alignment/>
    </xf>
    <xf numFmtId="168" fontId="5" fillId="0" borderId="31" xfId="15" applyNumberFormat="1" applyFont="1" applyBorder="1" applyAlignment="1">
      <alignment/>
    </xf>
    <xf numFmtId="168" fontId="0" fillId="0" borderId="0" xfId="15" applyNumberFormat="1" applyAlignment="1">
      <alignment/>
    </xf>
    <xf numFmtId="168" fontId="0" fillId="2" borderId="26" xfId="15" applyNumberFormat="1" applyFont="1" applyFill="1" applyBorder="1" applyAlignment="1">
      <alignment/>
    </xf>
    <xf numFmtId="168" fontId="0" fillId="3" borderId="27" xfId="15" applyNumberFormat="1" applyFill="1" applyBorder="1" applyAlignment="1">
      <alignment/>
    </xf>
    <xf numFmtId="168" fontId="0" fillId="3" borderId="28" xfId="15" applyNumberFormat="1" applyFill="1" applyBorder="1" applyAlignment="1">
      <alignment/>
    </xf>
    <xf numFmtId="168" fontId="0" fillId="3" borderId="29" xfId="15" applyNumberFormat="1" applyFill="1" applyBorder="1" applyAlignment="1">
      <alignment/>
    </xf>
    <xf numFmtId="168" fontId="0" fillId="0" borderId="30" xfId="15" applyNumberFormat="1" applyBorder="1" applyAlignment="1">
      <alignment/>
    </xf>
    <xf numFmtId="168" fontId="0" fillId="0" borderId="27" xfId="15" applyNumberFormat="1" applyBorder="1" applyAlignment="1">
      <alignment/>
    </xf>
    <xf numFmtId="168" fontId="0" fillId="0" borderId="28" xfId="15" applyNumberFormat="1" applyBorder="1" applyAlignment="1">
      <alignment/>
    </xf>
    <xf numFmtId="168" fontId="0" fillId="0" borderId="31" xfId="15" applyNumberFormat="1" applyBorder="1" applyAlignment="1">
      <alignment/>
    </xf>
    <xf numFmtId="168" fontId="0" fillId="3" borderId="32" xfId="15" applyNumberFormat="1" applyFill="1" applyBorder="1" applyAlignment="1">
      <alignment/>
    </xf>
    <xf numFmtId="168" fontId="0" fillId="3" borderId="33" xfId="15" applyNumberFormat="1" applyFill="1" applyBorder="1" applyAlignment="1">
      <alignment/>
    </xf>
    <xf numFmtId="168" fontId="0" fillId="3" borderId="34" xfId="15" applyNumberFormat="1" applyFill="1" applyBorder="1" applyAlignment="1">
      <alignment/>
    </xf>
    <xf numFmtId="168" fontId="0" fillId="0" borderId="35" xfId="15" applyNumberFormat="1" applyBorder="1" applyAlignment="1">
      <alignment/>
    </xf>
    <xf numFmtId="168" fontId="0" fillId="0" borderId="32" xfId="15" applyNumberFormat="1" applyBorder="1" applyAlignment="1">
      <alignment/>
    </xf>
    <xf numFmtId="168" fontId="0" fillId="0" borderId="33" xfId="15" applyNumberFormat="1" applyBorder="1" applyAlignment="1">
      <alignment/>
    </xf>
    <xf numFmtId="168" fontId="0" fillId="0" borderId="36" xfId="15" applyNumberFormat="1" applyBorder="1" applyAlignment="1">
      <alignment/>
    </xf>
    <xf numFmtId="0" fontId="0" fillId="0" borderId="0" xfId="0" applyBorder="1" applyAlignment="1">
      <alignment horizontal="left"/>
    </xf>
    <xf numFmtId="168" fontId="0" fillId="2" borderId="37" xfId="15" applyNumberFormat="1" applyFill="1" applyBorder="1" applyAlignment="1">
      <alignment/>
    </xf>
    <xf numFmtId="168" fontId="0" fillId="0" borderId="38" xfId="15" applyNumberFormat="1" applyBorder="1" applyAlignment="1">
      <alignment/>
    </xf>
    <xf numFmtId="168" fontId="0" fillId="3" borderId="38" xfId="15" applyNumberFormat="1" applyFill="1" applyBorder="1" applyAlignment="1">
      <alignment/>
    </xf>
    <xf numFmtId="168" fontId="0" fillId="0" borderId="39" xfId="15" applyNumberFormat="1" applyBorder="1" applyAlignment="1">
      <alignment/>
    </xf>
    <xf numFmtId="168" fontId="0" fillId="0" borderId="40" xfId="15" applyNumberFormat="1" applyBorder="1" applyAlignment="1">
      <alignment/>
    </xf>
    <xf numFmtId="168" fontId="0" fillId="2" borderId="20" xfId="15" applyNumberFormat="1" applyFill="1" applyBorder="1" applyAlignment="1">
      <alignment/>
    </xf>
    <xf numFmtId="168" fontId="0" fillId="0" borderId="21" xfId="15" applyNumberFormat="1" applyBorder="1" applyAlignment="1">
      <alignment/>
    </xf>
    <xf numFmtId="168" fontId="0" fillId="0" borderId="22" xfId="15" applyNumberFormat="1" applyBorder="1" applyAlignment="1">
      <alignment/>
    </xf>
    <xf numFmtId="168" fontId="0" fillId="0" borderId="23" xfId="15" applyNumberFormat="1" applyBorder="1" applyAlignment="1">
      <alignment/>
    </xf>
    <xf numFmtId="168" fontId="0" fillId="0" borderId="24" xfId="15" applyNumberFormat="1" applyBorder="1" applyAlignment="1">
      <alignment/>
    </xf>
    <xf numFmtId="168" fontId="0" fillId="0" borderId="25" xfId="15" applyNumberForma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left"/>
    </xf>
    <xf numFmtId="168" fontId="5" fillId="2" borderId="37" xfId="15" applyNumberFormat="1" applyFont="1" applyFill="1" applyBorder="1" applyAlignment="1">
      <alignment/>
    </xf>
    <xf numFmtId="168" fontId="5" fillId="0" borderId="41" xfId="15" applyNumberFormat="1" applyFont="1" applyBorder="1" applyAlignment="1">
      <alignment/>
    </xf>
    <xf numFmtId="168" fontId="5" fillId="0" borderId="42" xfId="15" applyNumberFormat="1" applyFont="1" applyBorder="1" applyAlignment="1">
      <alignment/>
    </xf>
    <xf numFmtId="168" fontId="5" fillId="0" borderId="43" xfId="15" applyNumberFormat="1" applyFont="1" applyBorder="1" applyAlignment="1">
      <alignment/>
    </xf>
    <xf numFmtId="168" fontId="5" fillId="0" borderId="44" xfId="15" applyNumberFormat="1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8" fillId="4" borderId="0" xfId="0" applyFont="1" applyFill="1" applyAlignment="1">
      <alignment wrapText="1"/>
    </xf>
    <xf numFmtId="168" fontId="0" fillId="0" borderId="0" xfId="15" applyNumberFormat="1" applyFont="1" applyBorder="1" applyAlignment="1">
      <alignment/>
    </xf>
    <xf numFmtId="0" fontId="0" fillId="0" borderId="48" xfId="0" applyBorder="1" applyAlignment="1">
      <alignment/>
    </xf>
    <xf numFmtId="168" fontId="0" fillId="0" borderId="49" xfId="15" applyNumberFormat="1" applyFont="1" applyBorder="1" applyAlignment="1">
      <alignment/>
    </xf>
    <xf numFmtId="168" fontId="0" fillId="0" borderId="0" xfId="15" applyNumberFormat="1" applyFont="1" applyBorder="1" applyAlignment="1">
      <alignment horizontal="left" vertical="center"/>
    </xf>
    <xf numFmtId="168" fontId="0" fillId="0" borderId="41" xfId="15" applyNumberFormat="1" applyFont="1" applyBorder="1" applyAlignment="1">
      <alignment/>
    </xf>
    <xf numFmtId="168" fontId="0" fillId="0" borderId="0" xfId="15" applyNumberFormat="1" applyBorder="1" applyAlignment="1">
      <alignment/>
    </xf>
    <xf numFmtId="168" fontId="0" fillId="0" borderId="41" xfId="15" applyNumberFormat="1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manisg\3292%20Fund\2002CIPrec\2003Fund329xOrdinanceLog0213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manisg\3292%20Fund\FundBalance021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292Master"/>
      <sheetName val="Master12 05 03 (2)"/>
      <sheetName val="2003Budget"/>
      <sheetName val="Instruct."/>
    </sheetNames>
    <sheetDataSet>
      <sheetData sheetId="0">
        <row r="445">
          <cell r="AI44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292 Fin Plan final"/>
      <sheetName val="3292Master (2)"/>
      <sheetName val="3292Master"/>
      <sheetName val="39190"/>
      <sheetName val="2004 Expenditures"/>
    </sheetNames>
    <sheetDataSet>
      <sheetData sheetId="1">
        <row r="445">
          <cell r="AC445">
            <v>3400674.6100000003</v>
          </cell>
          <cell r="AL445">
            <v>26738.600000000006</v>
          </cell>
          <cell r="AM445">
            <v>3243080.79</v>
          </cell>
        </row>
        <row r="460">
          <cell r="U460">
            <v>18605473</v>
          </cell>
        </row>
      </sheetData>
      <sheetData sheetId="4">
        <row r="295">
          <cell r="Q295">
            <v>6332590</v>
          </cell>
          <cell r="X295">
            <v>80736</v>
          </cell>
          <cell r="Y295">
            <v>33854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1:AG37"/>
  <sheetViews>
    <sheetView tabSelected="1" workbookViewId="0" topLeftCell="B1">
      <selection activeCell="J40" sqref="J40"/>
    </sheetView>
  </sheetViews>
  <sheetFormatPr defaultColWidth="9.140625" defaultRowHeight="12.75"/>
  <cols>
    <col min="1" max="1" width="3.00390625" style="0" customWidth="1"/>
    <col min="2" max="2" width="11.00390625" style="0" customWidth="1"/>
    <col min="3" max="3" width="42.7109375" style="0" bestFit="1" customWidth="1"/>
    <col min="4" max="5" width="14.00390625" style="0" customWidth="1"/>
    <col min="6" max="6" width="11.7109375" style="0" customWidth="1"/>
    <col min="7" max="7" width="11.8515625" style="0" customWidth="1"/>
    <col min="8" max="8" width="11.7109375" style="0" customWidth="1"/>
    <col min="9" max="9" width="12.140625" style="0" customWidth="1"/>
    <col min="10" max="10" width="12.421875" style="0" customWidth="1"/>
    <col min="11" max="11" width="0.85546875" style="0" customWidth="1"/>
    <col min="12" max="12" width="9.57421875" style="0" customWidth="1"/>
    <col min="13" max="13" width="9.8515625" style="0" customWidth="1"/>
    <col min="14" max="14" width="10.00390625" style="0" customWidth="1"/>
    <col min="15" max="15" width="9.57421875" style="0" customWidth="1"/>
  </cols>
  <sheetData>
    <row r="1" ht="12.75">
      <c r="B1" t="s">
        <v>0</v>
      </c>
    </row>
    <row r="2" spans="2:5" ht="15.75">
      <c r="B2" t="s">
        <v>1</v>
      </c>
      <c r="E2" s="1" t="s">
        <v>2</v>
      </c>
    </row>
    <row r="3" spans="5:6" ht="12.75">
      <c r="E3" s="90" t="s">
        <v>3</v>
      </c>
      <c r="F3" s="90"/>
    </row>
    <row r="4" ht="13.5" thickBot="1"/>
    <row r="5" spans="2:15" s="2" customFormat="1" ht="42.75" customHeight="1">
      <c r="B5" s="3"/>
      <c r="C5" s="4" t="s">
        <v>4</v>
      </c>
      <c r="D5" s="5" t="s">
        <v>5</v>
      </c>
      <c r="E5" s="6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8" t="s">
        <v>11</v>
      </c>
      <c r="K5" s="9"/>
      <c r="L5" s="10" t="s">
        <v>12</v>
      </c>
      <c r="M5" s="11" t="s">
        <v>13</v>
      </c>
      <c r="N5" s="11" t="s">
        <v>14</v>
      </c>
      <c r="O5" s="12" t="s">
        <v>15</v>
      </c>
    </row>
    <row r="6" spans="2:15" s="13" customFormat="1" ht="16.5" thickBot="1">
      <c r="B6" s="14"/>
      <c r="C6" s="15" t="s">
        <v>16</v>
      </c>
      <c r="D6" s="16">
        <v>3290</v>
      </c>
      <c r="E6" s="17">
        <v>3292</v>
      </c>
      <c r="F6" s="18">
        <v>3293</v>
      </c>
      <c r="G6" s="18">
        <v>3294</v>
      </c>
      <c r="H6" s="18">
        <v>3295</v>
      </c>
      <c r="I6" s="18">
        <v>3671</v>
      </c>
      <c r="J6" s="19">
        <v>3672</v>
      </c>
      <c r="K6" s="20"/>
      <c r="L6" s="21"/>
      <c r="M6" s="18">
        <v>3298</v>
      </c>
      <c r="N6" s="18">
        <v>3297</v>
      </c>
      <c r="O6" s="22">
        <v>3679</v>
      </c>
    </row>
    <row r="7" spans="2:15" ht="12.75">
      <c r="B7" s="23"/>
      <c r="C7" s="24"/>
      <c r="D7" s="25"/>
      <c r="E7" s="26"/>
      <c r="F7" s="27"/>
      <c r="G7" s="27"/>
      <c r="H7" s="27"/>
      <c r="I7" s="27"/>
      <c r="J7" s="28"/>
      <c r="K7" s="29"/>
      <c r="L7" s="26"/>
      <c r="M7" s="27"/>
      <c r="N7" s="27"/>
      <c r="O7" s="30"/>
    </row>
    <row r="8" spans="2:33" ht="12.75">
      <c r="B8" s="31">
        <v>2003</v>
      </c>
      <c r="C8" s="32" t="s">
        <v>17</v>
      </c>
      <c r="D8" s="33">
        <f>SUM(E8:J8)</f>
        <v>11018020.100000001</v>
      </c>
      <c r="E8" s="34">
        <v>315776.94</v>
      </c>
      <c r="F8" s="35">
        <v>5396.43</v>
      </c>
      <c r="G8" s="35">
        <v>2422972.09</v>
      </c>
      <c r="H8" s="35">
        <v>2483480.6</v>
      </c>
      <c r="I8" s="35">
        <v>5036101</v>
      </c>
      <c r="J8" s="36">
        <v>754293.04</v>
      </c>
      <c r="K8" s="37"/>
      <c r="L8" s="38"/>
      <c r="M8" s="39">
        <v>17864.96</v>
      </c>
      <c r="N8" s="39">
        <v>164026.66</v>
      </c>
      <c r="O8" s="40">
        <v>632.61</v>
      </c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</row>
    <row r="9" spans="2:33" ht="12.75">
      <c r="B9" s="23">
        <v>2003</v>
      </c>
      <c r="C9" s="24" t="s">
        <v>18</v>
      </c>
      <c r="D9" s="42">
        <f>SUM(E9:J9)</f>
        <v>5321523.22</v>
      </c>
      <c r="E9" s="43">
        <v>7067357.58</v>
      </c>
      <c r="F9" s="44">
        <v>148.26</v>
      </c>
      <c r="G9" s="44">
        <v>66566.32</v>
      </c>
      <c r="H9" s="44">
        <v>68144.7</v>
      </c>
      <c r="I9" s="44">
        <v>-1901416.35</v>
      </c>
      <c r="J9" s="45">
        <v>20722.71</v>
      </c>
      <c r="K9" s="46"/>
      <c r="L9" s="47"/>
      <c r="M9" s="48">
        <v>490.8</v>
      </c>
      <c r="N9" s="48">
        <v>4590.29</v>
      </c>
      <c r="O9" s="49">
        <v>17.36</v>
      </c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</row>
    <row r="10" spans="2:33" ht="12.75">
      <c r="B10" s="23">
        <v>2003</v>
      </c>
      <c r="C10" s="24" t="s">
        <v>19</v>
      </c>
      <c r="D10" s="42">
        <f>SUM(E10:J10)</f>
        <v>-1924.13</v>
      </c>
      <c r="E10" s="43">
        <v>-1924.13</v>
      </c>
      <c r="F10" s="44">
        <v>0</v>
      </c>
      <c r="G10" s="44">
        <v>0</v>
      </c>
      <c r="H10" s="44">
        <v>0</v>
      </c>
      <c r="I10" s="44">
        <v>0</v>
      </c>
      <c r="J10" s="45">
        <v>0</v>
      </c>
      <c r="K10" s="46"/>
      <c r="L10" s="47"/>
      <c r="M10" s="48">
        <v>0</v>
      </c>
      <c r="N10" s="48">
        <v>0</v>
      </c>
      <c r="O10" s="49">
        <v>0</v>
      </c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</row>
    <row r="11" spans="2:33" ht="12.75">
      <c r="B11" s="23">
        <v>2003</v>
      </c>
      <c r="C11" s="24" t="s">
        <v>20</v>
      </c>
      <c r="D11" s="42">
        <f>SUM(E11:J11)</f>
        <v>-7562430</v>
      </c>
      <c r="E11" s="50">
        <f>D23</f>
        <v>-7562430</v>
      </c>
      <c r="F11" s="51">
        <v>0</v>
      </c>
      <c r="G11" s="51">
        <v>0</v>
      </c>
      <c r="H11" s="51">
        <v>0</v>
      </c>
      <c r="I11" s="51">
        <v>0</v>
      </c>
      <c r="J11" s="52">
        <v>0</v>
      </c>
      <c r="K11" s="53"/>
      <c r="L11" s="54"/>
      <c r="M11" s="55">
        <v>0</v>
      </c>
      <c r="N11" s="55">
        <v>0</v>
      </c>
      <c r="O11" s="56">
        <v>0</v>
      </c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</row>
    <row r="12" spans="2:33" ht="13.5" thickBot="1">
      <c r="B12" s="23">
        <v>2003</v>
      </c>
      <c r="C12" s="57" t="s">
        <v>21</v>
      </c>
      <c r="D12" s="58">
        <f aca="true" t="shared" si="0" ref="D12:J12">SUM(D8:D11)</f>
        <v>8775189.19</v>
      </c>
      <c r="E12" s="59">
        <f t="shared" si="0"/>
        <v>-181219.6099999994</v>
      </c>
      <c r="F12" s="59">
        <f t="shared" si="0"/>
        <v>5544.6900000000005</v>
      </c>
      <c r="G12" s="59">
        <f t="shared" si="0"/>
        <v>2489538.4099999997</v>
      </c>
      <c r="H12" s="59">
        <f t="shared" si="0"/>
        <v>2551625.3000000003</v>
      </c>
      <c r="I12" s="59">
        <f t="shared" si="0"/>
        <v>3134684.65</v>
      </c>
      <c r="J12" s="60">
        <f t="shared" si="0"/>
        <v>775015.75</v>
      </c>
      <c r="K12" s="61"/>
      <c r="L12" s="59">
        <f>SUM(L8:L11)</f>
        <v>0</v>
      </c>
      <c r="M12" s="59">
        <f>SUM(M8:M11)</f>
        <v>18355.76</v>
      </c>
      <c r="N12" s="59">
        <f>SUM(N8:N11)</f>
        <v>168616.95</v>
      </c>
      <c r="O12" s="62">
        <f>SUM(O8:O11)</f>
        <v>649.97</v>
      </c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</row>
    <row r="13" spans="2:33" ht="25.5" customHeight="1" thickTop="1">
      <c r="B13" s="23"/>
      <c r="C13" s="24"/>
      <c r="D13" s="63"/>
      <c r="E13" s="64"/>
      <c r="F13" s="65"/>
      <c r="G13" s="65"/>
      <c r="H13" s="65"/>
      <c r="I13" s="65"/>
      <c r="J13" s="66"/>
      <c r="K13" s="67"/>
      <c r="L13" s="64"/>
      <c r="M13" s="65"/>
      <c r="N13" s="65"/>
      <c r="O13" s="68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</row>
    <row r="14" spans="2:33" ht="12.75">
      <c r="B14" s="31">
        <v>2004</v>
      </c>
      <c r="C14" s="32" t="s">
        <v>17</v>
      </c>
      <c r="D14" s="33">
        <f>SUM(E14:J14)</f>
        <v>8775189.190000001</v>
      </c>
      <c r="E14" s="34">
        <f aca="true" t="shared" si="1" ref="E14:J14">+E12</f>
        <v>-181219.6099999994</v>
      </c>
      <c r="F14" s="35">
        <f t="shared" si="1"/>
        <v>5544.6900000000005</v>
      </c>
      <c r="G14" s="35">
        <f t="shared" si="1"/>
        <v>2489538.4099999997</v>
      </c>
      <c r="H14" s="35">
        <f t="shared" si="1"/>
        <v>2551625.3000000003</v>
      </c>
      <c r="I14" s="35">
        <f t="shared" si="1"/>
        <v>3134684.65</v>
      </c>
      <c r="J14" s="36">
        <f t="shared" si="1"/>
        <v>775015.75</v>
      </c>
      <c r="K14" s="37"/>
      <c r="L14" s="38">
        <f>+L12</f>
        <v>0</v>
      </c>
      <c r="M14" s="39">
        <f>+M12</f>
        <v>18355.76</v>
      </c>
      <c r="N14" s="39">
        <f>+N12</f>
        <v>168616.95</v>
      </c>
      <c r="O14" s="40">
        <f>+O12</f>
        <v>649.97</v>
      </c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</row>
    <row r="15" spans="2:33" ht="12.75">
      <c r="B15" s="23"/>
      <c r="C15" s="24" t="s">
        <v>22</v>
      </c>
      <c r="D15" s="42">
        <f>SUM(E15:J15)</f>
        <v>2555019.26</v>
      </c>
      <c r="E15" s="43">
        <f>+D30</f>
        <v>2555019.26</v>
      </c>
      <c r="F15" s="44">
        <v>0</v>
      </c>
      <c r="G15" s="44">
        <f>-'[1]3292Master'!AI445</f>
        <v>0</v>
      </c>
      <c r="H15" s="44">
        <v>0</v>
      </c>
      <c r="I15" s="44">
        <v>0</v>
      </c>
      <c r="J15" s="45">
        <v>0</v>
      </c>
      <c r="K15" s="46"/>
      <c r="L15" s="47"/>
      <c r="M15" s="48"/>
      <c r="N15" s="48"/>
      <c r="O15" s="49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</row>
    <row r="16" spans="2:33" ht="12.75">
      <c r="B16" s="23"/>
      <c r="C16" s="24" t="s">
        <v>23</v>
      </c>
      <c r="D16" s="42">
        <f>SUM(E16:J16)</f>
        <v>-11033682</v>
      </c>
      <c r="E16" s="43">
        <f>-D24</f>
        <v>-11043043</v>
      </c>
      <c r="F16" s="44">
        <v>0</v>
      </c>
      <c r="G16" s="44">
        <v>0</v>
      </c>
      <c r="H16" s="44">
        <v>9361</v>
      </c>
      <c r="I16" s="44">
        <v>0</v>
      </c>
      <c r="J16" s="45">
        <v>0</v>
      </c>
      <c r="K16" s="46"/>
      <c r="L16" s="47"/>
      <c r="M16" s="48"/>
      <c r="N16" s="48"/>
      <c r="O16" s="49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</row>
    <row r="17" spans="2:33" ht="12.75">
      <c r="B17" s="23">
        <v>2004</v>
      </c>
      <c r="C17" s="24" t="s">
        <v>24</v>
      </c>
      <c r="D17" s="42">
        <f>SUM(E17:J17)</f>
        <v>6718000</v>
      </c>
      <c r="E17" s="43">
        <f>+D35</f>
        <v>6218000</v>
      </c>
      <c r="F17" s="44">
        <v>0</v>
      </c>
      <c r="G17" s="44">
        <v>0</v>
      </c>
      <c r="H17" s="44">
        <v>0</v>
      </c>
      <c r="I17" s="44">
        <v>0</v>
      </c>
      <c r="J17" s="45">
        <v>500000</v>
      </c>
      <c r="K17" s="46"/>
      <c r="L17" s="47"/>
      <c r="M17" s="48"/>
      <c r="N17" s="48"/>
      <c r="O17" s="49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</row>
    <row r="18" spans="2:33" ht="12.75">
      <c r="B18" s="23">
        <v>2004</v>
      </c>
      <c r="C18" s="24" t="s">
        <v>25</v>
      </c>
      <c r="D18" s="42">
        <f>SUM(E18:J18)</f>
        <v>-6832590</v>
      </c>
      <c r="E18" s="43">
        <v>-6332590</v>
      </c>
      <c r="F18" s="44">
        <v>0</v>
      </c>
      <c r="G18" s="44">
        <v>0</v>
      </c>
      <c r="H18" s="44">
        <v>0</v>
      </c>
      <c r="I18" s="44">
        <v>0</v>
      </c>
      <c r="J18" s="45">
        <v>-500000</v>
      </c>
      <c r="K18" s="46"/>
      <c r="L18" s="47"/>
      <c r="M18" s="48"/>
      <c r="N18" s="48"/>
      <c r="O18" s="49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</row>
    <row r="19" spans="2:33" ht="13.5" thickBot="1">
      <c r="B19" s="69">
        <v>2004</v>
      </c>
      <c r="C19" s="70" t="s">
        <v>21</v>
      </c>
      <c r="D19" s="71">
        <f aca="true" t="shared" si="2" ref="D19:O19">SUM(D14:D18)</f>
        <v>181936.45000000112</v>
      </c>
      <c r="E19" s="72">
        <f t="shared" si="2"/>
        <v>-8783833.35</v>
      </c>
      <c r="F19" s="73">
        <f t="shared" si="2"/>
        <v>5544.6900000000005</v>
      </c>
      <c r="G19" s="73">
        <f t="shared" si="2"/>
        <v>2489538.4099999997</v>
      </c>
      <c r="H19" s="73">
        <f t="shared" si="2"/>
        <v>2560986.3000000003</v>
      </c>
      <c r="I19" s="73">
        <f t="shared" si="2"/>
        <v>3134684.65</v>
      </c>
      <c r="J19" s="74">
        <f t="shared" si="2"/>
        <v>775015.75</v>
      </c>
      <c r="K19" s="72">
        <f t="shared" si="2"/>
        <v>0</v>
      </c>
      <c r="L19" s="72">
        <f t="shared" si="2"/>
        <v>0</v>
      </c>
      <c r="M19" s="73">
        <f t="shared" si="2"/>
        <v>18355.76</v>
      </c>
      <c r="N19" s="73">
        <f t="shared" si="2"/>
        <v>168616.95</v>
      </c>
      <c r="O19" s="75">
        <f t="shared" si="2"/>
        <v>649.97</v>
      </c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</row>
    <row r="20" ht="13.5" thickBot="1"/>
    <row r="21" spans="2:9" ht="21.75">
      <c r="B21" s="76"/>
      <c r="C21" s="77"/>
      <c r="D21" s="77"/>
      <c r="E21" s="78"/>
      <c r="I21" s="79" t="s">
        <v>26</v>
      </c>
    </row>
    <row r="22" spans="2:9" ht="12.75">
      <c r="B22" s="23"/>
      <c r="C22" s="24" t="s">
        <v>27</v>
      </c>
      <c r="D22" s="80">
        <f>+'[2]3292Master (2)'!U460</f>
        <v>18605473</v>
      </c>
      <c r="E22" s="81"/>
      <c r="I22" s="79"/>
    </row>
    <row r="23" spans="2:9" ht="12.75">
      <c r="B23" s="23"/>
      <c r="C23" s="24" t="s">
        <v>28</v>
      </c>
      <c r="D23" s="82">
        <v>-7562430</v>
      </c>
      <c r="E23" s="81"/>
      <c r="I23" s="79"/>
    </row>
    <row r="24" spans="2:5" ht="12.75">
      <c r="B24" s="23"/>
      <c r="C24" s="24" t="s">
        <v>29</v>
      </c>
      <c r="D24" s="80">
        <f>+D22+D23</f>
        <v>11043043</v>
      </c>
      <c r="E24" s="81"/>
    </row>
    <row r="25" spans="2:5" ht="12.75">
      <c r="B25" s="23"/>
      <c r="C25" s="24" t="s">
        <v>30</v>
      </c>
      <c r="D25" s="80">
        <f>-'[2]3292Master (2)'!AC445</f>
        <v>-3400674.6100000003</v>
      </c>
      <c r="E25" s="81"/>
    </row>
    <row r="26" spans="2:5" ht="12.75">
      <c r="B26" s="23"/>
      <c r="C26" s="24" t="s">
        <v>31</v>
      </c>
      <c r="D26" s="83">
        <v>-1817529.74</v>
      </c>
      <c r="E26" s="81"/>
    </row>
    <row r="27" spans="2:5" ht="12.75">
      <c r="B27" s="23"/>
      <c r="C27" s="24" t="s">
        <v>32</v>
      </c>
      <c r="D27" s="83"/>
      <c r="E27" s="81"/>
    </row>
    <row r="28" spans="2:5" ht="12.75">
      <c r="B28" s="23"/>
      <c r="C28" s="24" t="s">
        <v>33</v>
      </c>
      <c r="D28" s="83">
        <f>-'[2]3292Master (2)'!AL445</f>
        <v>-26738.600000000006</v>
      </c>
      <c r="E28" s="81"/>
    </row>
    <row r="29" spans="2:5" ht="12.75">
      <c r="B29" s="23"/>
      <c r="C29" s="24" t="s">
        <v>34</v>
      </c>
      <c r="D29" s="83">
        <f>-'[2]3292Master (2)'!AM445</f>
        <v>-3243080.79</v>
      </c>
      <c r="E29" s="81"/>
    </row>
    <row r="30" spans="2:5" ht="13.5" thickBot="1">
      <c r="B30" s="23"/>
      <c r="C30" s="24" t="s">
        <v>35</v>
      </c>
      <c r="D30" s="84">
        <f>SUM(D24:D29)</f>
        <v>2555019.26</v>
      </c>
      <c r="E30" s="81"/>
    </row>
    <row r="31" spans="2:5" ht="13.5" thickTop="1">
      <c r="B31" s="23"/>
      <c r="C31" s="24"/>
      <c r="D31" s="80"/>
      <c r="E31" s="81"/>
    </row>
    <row r="32" spans="2:5" ht="12.75">
      <c r="B32" s="23"/>
      <c r="C32" s="24"/>
      <c r="D32" s="24"/>
      <c r="E32" s="81"/>
    </row>
    <row r="33" spans="2:5" ht="12.75">
      <c r="B33" s="23"/>
      <c r="C33" s="24" t="s">
        <v>36</v>
      </c>
      <c r="D33" s="85">
        <f>+'[2]2004 Expenditures'!Q295</f>
        <v>6332590</v>
      </c>
      <c r="E33" s="81"/>
    </row>
    <row r="34" spans="2:5" ht="12.75">
      <c r="B34" s="23"/>
      <c r="C34" s="24" t="s">
        <v>37</v>
      </c>
      <c r="D34" s="85">
        <f>-'[2]2004 Expenditures'!X295-'[2]2004 Expenditures'!Y295</f>
        <v>-114590</v>
      </c>
      <c r="E34" s="81"/>
    </row>
    <row r="35" spans="2:5" ht="13.5" thickBot="1">
      <c r="B35" s="23"/>
      <c r="C35" s="24" t="s">
        <v>38</v>
      </c>
      <c r="D35" s="86">
        <f>+D33+D34</f>
        <v>6218000</v>
      </c>
      <c r="E35" s="81"/>
    </row>
    <row r="36" spans="2:5" ht="13.5" thickTop="1">
      <c r="B36" s="23"/>
      <c r="C36" s="24"/>
      <c r="D36" s="24"/>
      <c r="E36" s="81"/>
    </row>
    <row r="37" spans="2:5" ht="13.5" thickBot="1">
      <c r="B37" s="87"/>
      <c r="C37" s="88"/>
      <c r="D37" s="88"/>
      <c r="E37" s="89"/>
    </row>
  </sheetData>
  <mergeCells count="1">
    <mergeCell ref="E3:F3"/>
  </mergeCells>
  <printOptions/>
  <pageMargins left="0.25" right="0.22" top="0.7" bottom="1" header="0.5" footer="0.5"/>
  <pageSetup fitToHeight="1" fitToWidth="1" horizontalDpi="600" verticalDpi="600" orientation="landscape" paperSize="5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Imanisg</dc:creator>
  <cp:keywords/>
  <dc:description/>
  <cp:lastModifiedBy>Janet Masuo</cp:lastModifiedBy>
  <cp:lastPrinted>2004-02-20T16:57:06Z</cp:lastPrinted>
  <dcterms:created xsi:type="dcterms:W3CDTF">2004-02-17T19:22:32Z</dcterms:created>
  <dcterms:modified xsi:type="dcterms:W3CDTF">2004-02-26T17:49:11Z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221867</vt:i4>
  </property>
  <property fmtid="{D5CDD505-2E9C-101B-9397-08002B2CF9AE}" pid="3" name="_EmailSubject">
    <vt:lpwstr>1st Quarter Omnibus Ordinance and Attachments, Fiscal Notes, Financial Plan and Proviso Admendment, Two Ordinances for Dept of Transportation with Attachments and Financial Plan</vt:lpwstr>
  </property>
  <property fmtid="{D5CDD505-2E9C-101B-9397-08002B2CF9AE}" pid="4" name="_AuthorEmail">
    <vt:lpwstr>Bobbie.Faucette@METROKC.GOV</vt:lpwstr>
  </property>
  <property fmtid="{D5CDD505-2E9C-101B-9397-08002B2CF9AE}" pid="5" name="_AuthorEmailDisplayName">
    <vt:lpwstr>Faucette, Bobbie</vt:lpwstr>
  </property>
  <property fmtid="{D5CDD505-2E9C-101B-9397-08002B2CF9AE}" pid="6" name="_PreviousAdHocReviewCycleID">
    <vt:i4>1835131817</vt:i4>
  </property>
  <property fmtid="{D5CDD505-2E9C-101B-9397-08002B2CF9AE}" pid="7" name="_ReviewingToolsShownOnce">
    <vt:lpwstr/>
  </property>
</Properties>
</file>