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nancial Plan" sheetId="1" r:id="rId1"/>
  </sheets>
  <externalReferences>
    <externalReference r:id="rId4"/>
  </externalReferences>
  <definedNames>
    <definedName name="Footnote">'[1]Footnote'!$A$4:$C$19</definedName>
    <definedName name="_xlnm.Print_Area" localSheetId="0">'Financial Plan'!$A$1:$G$50</definedName>
  </definedNames>
  <calcPr fullCalcOnLoad="1"/>
</workbook>
</file>

<file path=xl/sharedStrings.xml><?xml version="1.0" encoding="utf-8"?>
<sst xmlns="http://schemas.openxmlformats.org/spreadsheetml/2006/main" count="71" uniqueCount="69">
  <si>
    <t>Expenditures</t>
  </si>
  <si>
    <t>Revenues</t>
  </si>
  <si>
    <t>Form C</t>
  </si>
  <si>
    <t>Non-CX Financial Plan</t>
  </si>
  <si>
    <t>Fund Name: Public Transportation Fund</t>
  </si>
  <si>
    <t xml:space="preserve">Quarter:   Second 2005 </t>
  </si>
  <si>
    <t>Prepared by:   Duncan Mitchell</t>
  </si>
  <si>
    <t>Date Prepared:  7/19/2005</t>
  </si>
  <si>
    <t>Category</t>
  </si>
  <si>
    <t>2005 Adopted</t>
  </si>
  <si>
    <t>2005 Estimated</t>
  </si>
  <si>
    <t>Estimated-Adopted Change</t>
  </si>
  <si>
    <t>Explanation of Change</t>
  </si>
  <si>
    <t>* Operations Revenue</t>
  </si>
  <si>
    <t>Various changes reflecting 2004 actuals and 2005 ridership.</t>
  </si>
  <si>
    <t>* Sales Tax</t>
  </si>
  <si>
    <t>Increase based on higher than expected 2004 sales tax revenue.</t>
  </si>
  <si>
    <t>* Motor Vehicle Excise Tax</t>
  </si>
  <si>
    <t>* Capital Grants</t>
  </si>
  <si>
    <t>* Interest Income</t>
  </si>
  <si>
    <t>Higher than adopted fund balances.</t>
  </si>
  <si>
    <t>* Miscellaneous</t>
  </si>
  <si>
    <t>Current review of grant funded CIP expenditures.</t>
  </si>
  <si>
    <t>* Payments from Other Funds</t>
  </si>
  <si>
    <t>Reflects higher hourly rates for Sound Transit contracted service.</t>
  </si>
  <si>
    <t>* Sound Transit Payments for Capital</t>
  </si>
  <si>
    <t>Change in timing of CIP work for Sound Transit.</t>
  </si>
  <si>
    <t>Total Revenues</t>
  </si>
  <si>
    <t>* Transit Division Operating</t>
  </si>
  <si>
    <t>Projected reduction due to lower than budgeted FLEX &amp; PERSt rates.</t>
  </si>
  <si>
    <t>* Support Divisions Operating</t>
  </si>
  <si>
    <t>* Capital Program</t>
  </si>
  <si>
    <t>Current review of projected CIP expenditures.</t>
  </si>
  <si>
    <t>* Cross Border Lease</t>
  </si>
  <si>
    <t>Fluctuation in value of Japanese Yen.</t>
  </si>
  <si>
    <t>* Debt Service and Other</t>
  </si>
  <si>
    <t>Total Expenditures</t>
  </si>
  <si>
    <t>Other Fund Transactions</t>
  </si>
  <si>
    <t>* Long Term Debt</t>
  </si>
  <si>
    <t>* Short Term Debt</t>
  </si>
  <si>
    <t>* Balance Sheet Transactions</t>
  </si>
  <si>
    <t>Grants receivable at the end of 2004.</t>
  </si>
  <si>
    <t>Total Other Fund Transactions</t>
  </si>
  <si>
    <t>Designations and Reserves</t>
  </si>
  <si>
    <t>* Operating Reserve</t>
  </si>
  <si>
    <t>* Fare Stabilization and Service Enhancement</t>
  </si>
  <si>
    <t>* Revenue Fleet Replacement</t>
  </si>
  <si>
    <t>Updating fleet replacement schedules and funding methodology.</t>
  </si>
  <si>
    <t>Total Designations and Reserves</t>
  </si>
  <si>
    <t>Target Fund Balance</t>
  </si>
  <si>
    <t>Financial Plan Notes:</t>
  </si>
  <si>
    <t>Fund Number: 4640</t>
  </si>
  <si>
    <t>More grants in 2004 due to Hybrid bus early delivery and current CIP review of expenditures.</t>
  </si>
  <si>
    <t>Estimated Underexpenditures</t>
  </si>
  <si>
    <t>*  Estimated Capital Underexpenditures</t>
  </si>
  <si>
    <t>Total Estimated Underexpenditures</t>
  </si>
  <si>
    <t>Increasing fund balance to be closer to policy directed level.</t>
  </si>
  <si>
    <r>
      <t xml:space="preserve">2004 Actual </t>
    </r>
    <r>
      <rPr>
        <b/>
        <vertAlign val="superscript"/>
        <sz val="12"/>
        <rFont val="Times New Roman"/>
        <family val="1"/>
      </rPr>
      <t xml:space="preserve">5 </t>
    </r>
  </si>
  <si>
    <r>
      <t xml:space="preserve">2005 Revised </t>
    </r>
    <r>
      <rPr>
        <b/>
        <vertAlign val="superscript"/>
        <sz val="12"/>
        <rFont val="Times New Roman"/>
        <family val="1"/>
      </rPr>
      <t>2</t>
    </r>
    <r>
      <rPr>
        <b/>
        <sz val="12"/>
        <rFont val="Times New Roman"/>
        <family val="1"/>
      </rPr>
      <t xml:space="preserve">  </t>
    </r>
  </si>
  <si>
    <r>
      <t xml:space="preserve">Beginning Fund Balance </t>
    </r>
    <r>
      <rPr>
        <b/>
        <vertAlign val="superscript"/>
        <sz val="12"/>
        <rFont val="Times New Roman"/>
        <family val="1"/>
      </rPr>
      <t>1</t>
    </r>
    <r>
      <rPr>
        <b/>
        <sz val="12"/>
        <rFont val="Times New Roman"/>
        <family val="0"/>
      </rPr>
      <t xml:space="preserve"> </t>
    </r>
  </si>
  <si>
    <r>
      <t xml:space="preserve">* Estimated Operating Underexpenditures </t>
    </r>
    <r>
      <rPr>
        <vertAlign val="superscript"/>
        <sz val="12"/>
        <rFont val="Times New Roman"/>
        <family val="1"/>
      </rPr>
      <t>6</t>
    </r>
  </si>
  <si>
    <r>
      <t xml:space="preserve">Ending Fund Balance </t>
    </r>
    <r>
      <rPr>
        <b/>
        <vertAlign val="superscript"/>
        <sz val="12"/>
        <rFont val="Times New Roman"/>
        <family val="1"/>
      </rPr>
      <t>4</t>
    </r>
  </si>
  <si>
    <r>
      <t xml:space="preserve">Ending Undesignated Fund Balance </t>
    </r>
    <r>
      <rPr>
        <b/>
        <vertAlign val="superscript"/>
        <sz val="12"/>
        <rFont val="Times New Roman"/>
        <family val="1"/>
      </rPr>
      <t>3</t>
    </r>
  </si>
  <si>
    <r>
      <t>1</t>
    </r>
    <r>
      <rPr>
        <sz val="10"/>
        <rFont val="Times New Roman"/>
        <family val="1"/>
      </rPr>
      <t xml:space="preserve">  Beginning Fund Balance in 2004 is equal to the total of investments/cash held by the fund on 12/31/03.</t>
    </r>
  </si>
  <si>
    <r>
      <t>3</t>
    </r>
    <r>
      <rPr>
        <sz val="10"/>
        <rFont val="Times New Roman"/>
        <family val="1"/>
      </rPr>
      <t xml:space="preserve">  In 2004 and 2005, the undesignated fund balance includes funds held in the Capital sub-fund.  </t>
    </r>
  </si>
  <si>
    <r>
      <t>5</t>
    </r>
    <r>
      <rPr>
        <sz val="10"/>
        <rFont val="Times New Roman"/>
        <family val="1"/>
      </rPr>
      <t xml:space="preserve">  2004 actual Revenues, Expenditures and Ending Fund Balances are from the 14th month close.</t>
    </r>
  </si>
  <si>
    <r>
      <t>2</t>
    </r>
    <r>
      <rPr>
        <sz val="10"/>
        <rFont val="Times New Roman"/>
        <family val="1"/>
      </rPr>
      <t xml:space="preserve">  The 2005 revised column is adjusted for the actual 2004 ending fund balances, carryforward of CIP under-expenditures and related CIP revenue and for changes in Cross Border lease fund balance and future lease payments due to variance in the value of Japanese yen investment.  Fares, Sales Tax and other revenue sources are also adjusted to reflect 2004 actuals.</t>
    </r>
  </si>
  <si>
    <r>
      <t>4</t>
    </r>
    <r>
      <rPr>
        <sz val="10"/>
        <rFont val="Times New Roman"/>
        <family val="1"/>
      </rPr>
      <t xml:space="preserve">  The ending operating fund balance in 2004 and 2005 is below the amount specified in the adopted Public Transportation Fund Financial Policies.  The Revenue Fleet Replacement Fund is below adopted policy levels at the end of 2004 due to the early delivery of hybrid coaches.</t>
    </r>
  </si>
  <si>
    <r>
      <t>6</t>
    </r>
    <r>
      <rPr>
        <sz val="10"/>
        <rFont val="Times New Roman"/>
        <family val="1"/>
      </rPr>
      <t xml:space="preserve">  The 2005 revised operating under-expenditures is increased by $2 million to reflect the change in FLEX rates that occurred in the 2005 adopted budget.  In the 2005 estimated column, this reduction is shown as a reduction in the appropriation for Transit and the support divisions.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</si>
</sst>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0.0_);[Red]\(#,##0.0\)"/>
    <numFmt numFmtId="169" formatCode="_(* #,##0.000_);_(* \(#,##0.000\);_(* &quot;-&quot;??_);_(@_)"/>
    <numFmt numFmtId="170" formatCode="_(* #,##0.0000_);_(* \(#,##0.0000\);_(* &quot;-&quot;??_);_(@_)"/>
    <numFmt numFmtId="171" formatCode="#,##0;[Red]\(#,##0\)"/>
    <numFmt numFmtId="172" formatCode="#,##0;[Red]\(#,##0\);0"/>
    <numFmt numFmtId="173" formatCode="&quot;$&quot;#,##0"/>
    <numFmt numFmtId="174" formatCode="[$-409]dddd\,\ mmmm\ dd\,\ yyyy"/>
    <numFmt numFmtId="175" formatCode="m/d/yy;@"/>
  </numFmts>
  <fonts count="2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2"/>
      <name val="Times New Roman"/>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sz val="8"/>
      <name val="Times New Roman"/>
      <family val="1"/>
    </font>
    <font>
      <b/>
      <sz val="8"/>
      <name val="Times New Roman"/>
      <family val="1"/>
    </font>
    <font>
      <sz val="10"/>
      <name val="Times New Roman"/>
      <family val="1"/>
    </font>
    <font>
      <sz val="12"/>
      <name val="Arial"/>
      <family val="0"/>
    </font>
    <font>
      <b/>
      <vertAlign val="superscript"/>
      <sz val="12"/>
      <name val="Times New Roman"/>
      <family val="1"/>
    </font>
    <font>
      <vertAlign val="superscript"/>
      <sz val="12"/>
      <name val="Times New Roman"/>
      <family val="1"/>
    </font>
    <font>
      <vertAlign val="superscript"/>
      <sz val="10"/>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107">
    <xf numFmtId="0" fontId="0" fillId="0" borderId="0" xfId="0" applyAlignment="1">
      <alignment/>
    </xf>
    <xf numFmtId="0" fontId="0" fillId="0" borderId="0" xfId="0" applyAlignment="1">
      <alignment horizontal="centerContinuous"/>
    </xf>
    <xf numFmtId="0" fontId="0" fillId="0" borderId="0" xfId="0" applyBorder="1" applyAlignment="1">
      <alignment/>
    </xf>
    <xf numFmtId="37" fontId="7" fillId="0" borderId="0" xfId="21" applyFont="1" applyBorder="1" applyAlignment="1">
      <alignment horizontal="centerContinuous" wrapText="1"/>
      <protection/>
    </xf>
    <xf numFmtId="37" fontId="8"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37" fontId="6" fillId="0" borderId="0" xfId="21" applyFont="1" applyBorder="1" applyAlignment="1">
      <alignment horizontal="centerContinuous" wrapText="1"/>
      <protection/>
    </xf>
    <xf numFmtId="0" fontId="6" fillId="2" borderId="0" xfId="0" applyFont="1" applyFill="1" applyBorder="1" applyAlignment="1">
      <alignment horizontal="left"/>
    </xf>
    <xf numFmtId="37" fontId="7" fillId="0" borderId="0" xfId="21" applyFont="1" applyBorder="1" applyAlignment="1">
      <alignment horizontal="center" wrapText="1"/>
      <protection/>
    </xf>
    <xf numFmtId="0" fontId="0" fillId="2" borderId="0" xfId="0" applyFill="1" applyBorder="1" applyAlignment="1">
      <alignment horizontal="centerContinuous"/>
    </xf>
    <xf numFmtId="37" fontId="6"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9" fillId="0" borderId="0" xfId="21" applyFont="1" applyBorder="1" applyAlignment="1">
      <alignment horizontal="left"/>
      <protection/>
    </xf>
    <xf numFmtId="37" fontId="10" fillId="0" borderId="1" xfId="21" applyFont="1" applyBorder="1" applyAlignment="1">
      <alignment horizontal="left" wrapText="1"/>
      <protection/>
    </xf>
    <xf numFmtId="37" fontId="11" fillId="0" borderId="0" xfId="21" applyFont="1" applyBorder="1" applyAlignment="1">
      <alignment horizontal="left" wrapText="1"/>
      <protection/>
    </xf>
    <xf numFmtId="0" fontId="0" fillId="0" borderId="0" xfId="0" applyBorder="1" applyAlignment="1">
      <alignment horizontal="left"/>
    </xf>
    <xf numFmtId="37" fontId="12" fillId="0" borderId="0" xfId="21" applyFont="1" applyBorder="1" applyAlignment="1">
      <alignment horizontal="centerContinuous" wrapText="1"/>
      <protection/>
    </xf>
    <xf numFmtId="37" fontId="9" fillId="2" borderId="2" xfId="21" applyFont="1" applyFill="1" applyBorder="1" applyAlignment="1" applyProtection="1">
      <alignment horizontal="left" wrapText="1"/>
      <protection/>
    </xf>
    <xf numFmtId="37" fontId="9" fillId="2" borderId="3" xfId="21" applyFont="1" applyFill="1" applyBorder="1" applyAlignment="1">
      <alignment horizontal="center" wrapText="1"/>
      <protection/>
    </xf>
    <xf numFmtId="37" fontId="9" fillId="2" borderId="4" xfId="21" applyFont="1" applyFill="1" applyBorder="1" applyAlignment="1">
      <alignment horizontal="center" wrapText="1"/>
      <protection/>
    </xf>
    <xf numFmtId="37" fontId="9" fillId="2" borderId="0" xfId="21" applyFont="1" applyFill="1" applyAlignment="1">
      <alignment horizontal="center" wrapText="1"/>
      <protection/>
    </xf>
    <xf numFmtId="0" fontId="6" fillId="2" borderId="0" xfId="0" applyFont="1" applyFill="1" applyAlignment="1">
      <alignment/>
    </xf>
    <xf numFmtId="37" fontId="9" fillId="0" borderId="2" xfId="21" applyFont="1" applyFill="1" applyBorder="1" applyAlignment="1">
      <alignment horizontal="left"/>
      <protection/>
    </xf>
    <xf numFmtId="165" fontId="9" fillId="0" borderId="2" xfId="15" applyNumberFormat="1" applyFont="1" applyFill="1" applyBorder="1" applyAlignment="1">
      <alignment/>
    </xf>
    <xf numFmtId="165" fontId="9" fillId="0" borderId="3" xfId="15" applyNumberFormat="1" applyFont="1" applyFill="1" applyBorder="1" applyAlignment="1">
      <alignment/>
    </xf>
    <xf numFmtId="165" fontId="9" fillId="0" borderId="5" xfId="15" applyNumberFormat="1" applyFont="1" applyFill="1" applyBorder="1" applyAlignment="1">
      <alignment/>
    </xf>
    <xf numFmtId="165" fontId="9" fillId="0" borderId="6" xfId="15" applyNumberFormat="1" applyFont="1" applyBorder="1" applyAlignment="1">
      <alignment/>
    </xf>
    <xf numFmtId="165" fontId="9" fillId="0" borderId="0" xfId="15" applyNumberFormat="1" applyFont="1" applyBorder="1" applyAlignment="1">
      <alignment/>
    </xf>
    <xf numFmtId="165" fontId="9" fillId="0" borderId="0" xfId="15" applyNumberFormat="1" applyFont="1" applyAlignment="1">
      <alignment/>
    </xf>
    <xf numFmtId="0" fontId="9" fillId="0" borderId="0" xfId="0" applyFont="1" applyAlignment="1">
      <alignment/>
    </xf>
    <xf numFmtId="37" fontId="9" fillId="0" borderId="7" xfId="21" applyFont="1" applyFill="1" applyBorder="1" applyAlignment="1">
      <alignment horizontal="left"/>
      <protection/>
    </xf>
    <xf numFmtId="165" fontId="6" fillId="0" borderId="7" xfId="15" applyNumberFormat="1" applyFont="1" applyFill="1" applyBorder="1" applyAlignment="1">
      <alignment/>
    </xf>
    <xf numFmtId="165" fontId="6" fillId="0" borderId="8" xfId="15" applyNumberFormat="1" applyFont="1" applyFill="1" applyBorder="1" applyAlignment="1">
      <alignment/>
    </xf>
    <xf numFmtId="165" fontId="6" fillId="0" borderId="9" xfId="15" applyNumberFormat="1" applyFont="1" applyBorder="1" applyAlignment="1">
      <alignment/>
    </xf>
    <xf numFmtId="165" fontId="6" fillId="0" borderId="10" xfId="15" applyNumberFormat="1" applyFont="1" applyBorder="1" applyAlignment="1">
      <alignment/>
    </xf>
    <xf numFmtId="165" fontId="6" fillId="0" borderId="0" xfId="15" applyNumberFormat="1" applyFont="1" applyBorder="1" applyAlignment="1">
      <alignment/>
    </xf>
    <xf numFmtId="165" fontId="6" fillId="0" borderId="0" xfId="15" applyNumberFormat="1" applyFont="1" applyAlignment="1">
      <alignment/>
    </xf>
    <xf numFmtId="0" fontId="6" fillId="0" borderId="0" xfId="0" applyFont="1" applyAlignment="1">
      <alignment/>
    </xf>
    <xf numFmtId="37" fontId="6" fillId="0" borderId="7" xfId="21" applyFont="1" applyBorder="1" applyAlignment="1">
      <alignment horizontal="left"/>
      <protection/>
    </xf>
    <xf numFmtId="165" fontId="6" fillId="0" borderId="11" xfId="15" applyNumberFormat="1" applyFont="1" applyBorder="1" applyAlignment="1">
      <alignment/>
    </xf>
    <xf numFmtId="165" fontId="14" fillId="0" borderId="2" xfId="15" applyNumberFormat="1" applyFont="1" applyFill="1" applyBorder="1" applyAlignment="1">
      <alignment/>
    </xf>
    <xf numFmtId="165" fontId="6" fillId="0" borderId="7" xfId="15" applyNumberFormat="1" applyFont="1" applyBorder="1" applyAlignment="1">
      <alignment/>
    </xf>
    <xf numFmtId="165" fontId="6" fillId="0" borderId="8" xfId="15" applyNumberFormat="1" applyFont="1" applyFill="1" applyBorder="1" applyAlignment="1">
      <alignment horizontal="center"/>
    </xf>
    <xf numFmtId="165" fontId="6" fillId="0" borderId="0" xfId="15" applyNumberFormat="1" applyFont="1" applyFill="1" applyBorder="1" applyAlignment="1">
      <alignment/>
    </xf>
    <xf numFmtId="165" fontId="13" fillId="0" borderId="9" xfId="15" applyNumberFormat="1" applyFont="1" applyBorder="1" applyAlignment="1">
      <alignment/>
    </xf>
    <xf numFmtId="165" fontId="13" fillId="3" borderId="12" xfId="15" applyNumberFormat="1" applyFont="1" applyFill="1" applyBorder="1" applyAlignment="1" quotePrefix="1">
      <alignment/>
    </xf>
    <xf numFmtId="165" fontId="6" fillId="0" borderId="12" xfId="15" applyNumberFormat="1" applyFont="1" applyFill="1" applyBorder="1" applyAlignment="1">
      <alignment/>
    </xf>
    <xf numFmtId="165" fontId="6" fillId="0" borderId="12" xfId="15" applyNumberFormat="1" applyFont="1" applyBorder="1" applyAlignment="1">
      <alignment/>
    </xf>
    <xf numFmtId="165" fontId="13" fillId="0" borderId="12" xfId="15" applyNumberFormat="1" applyFont="1" applyBorder="1" applyAlignment="1">
      <alignment/>
    </xf>
    <xf numFmtId="37" fontId="9" fillId="0" borderId="7" xfId="21" applyFont="1" applyFill="1" applyBorder="1" applyAlignment="1">
      <alignment horizontal="left"/>
      <protection/>
    </xf>
    <xf numFmtId="165" fontId="13" fillId="0" borderId="7" xfId="15" applyNumberFormat="1" applyFont="1" applyFill="1" applyBorder="1" applyAlignment="1" quotePrefix="1">
      <alignment/>
    </xf>
    <xf numFmtId="165" fontId="13" fillId="0" borderId="7" xfId="15" applyNumberFormat="1" applyFont="1" applyBorder="1" applyAlignment="1">
      <alignment/>
    </xf>
    <xf numFmtId="0" fontId="6" fillId="0" borderId="0" xfId="0" applyFont="1" applyBorder="1" applyAlignment="1">
      <alignment/>
    </xf>
    <xf numFmtId="0" fontId="6" fillId="0" borderId="1" xfId="0" applyFont="1" applyBorder="1" applyAlignment="1">
      <alignment/>
    </xf>
    <xf numFmtId="165" fontId="6" fillId="0" borderId="0" xfId="15" applyNumberFormat="1" applyFont="1" applyFill="1" applyBorder="1" applyAlignment="1">
      <alignment/>
    </xf>
    <xf numFmtId="165" fontId="6" fillId="0" borderId="9" xfId="15" applyNumberFormat="1" applyFont="1" applyFill="1" applyBorder="1" applyAlignment="1">
      <alignment/>
    </xf>
    <xf numFmtId="165" fontId="13" fillId="0" borderId="9" xfId="15" applyNumberFormat="1" applyFont="1" applyFill="1" applyBorder="1" applyAlignment="1">
      <alignment/>
    </xf>
    <xf numFmtId="165" fontId="6" fillId="0" borderId="7" xfId="15" applyNumberFormat="1" applyFont="1" applyFill="1" applyBorder="1" applyAlignment="1">
      <alignment/>
    </xf>
    <xf numFmtId="165" fontId="13" fillId="0" borderId="7" xfId="15" applyNumberFormat="1" applyFont="1" applyFill="1" applyBorder="1" applyAlignment="1">
      <alignment/>
    </xf>
    <xf numFmtId="165" fontId="6" fillId="0" borderId="0" xfId="15" applyNumberFormat="1" applyFont="1" applyAlignment="1">
      <alignment horizontal="right"/>
    </xf>
    <xf numFmtId="37" fontId="6" fillId="0" borderId="7" xfId="21" applyFont="1" applyBorder="1" applyAlignment="1" quotePrefix="1">
      <alignment horizontal="left"/>
      <protection/>
    </xf>
    <xf numFmtId="37" fontId="15" fillId="0" borderId="0" xfId="21" applyFont="1" applyBorder="1">
      <alignment/>
      <protection/>
    </xf>
    <xf numFmtId="0" fontId="15" fillId="0" borderId="0" xfId="0" applyFont="1" applyAlignment="1">
      <alignment/>
    </xf>
    <xf numFmtId="0" fontId="15" fillId="0" borderId="0" xfId="0" applyFont="1" applyBorder="1" applyAlignment="1">
      <alignment/>
    </xf>
    <xf numFmtId="165" fontId="9" fillId="0" borderId="7" xfId="15" applyNumberFormat="1" applyFont="1" applyFill="1" applyBorder="1" applyAlignment="1">
      <alignment/>
    </xf>
    <xf numFmtId="165" fontId="9" fillId="0" borderId="2" xfId="15" applyNumberFormat="1" applyFont="1" applyBorder="1" applyAlignment="1">
      <alignment/>
    </xf>
    <xf numFmtId="165" fontId="14" fillId="0" borderId="2" xfId="15" applyNumberFormat="1" applyFont="1" applyBorder="1" applyAlignment="1">
      <alignment/>
    </xf>
    <xf numFmtId="37" fontId="6" fillId="0" borderId="0" xfId="21" applyFont="1" applyBorder="1">
      <alignment/>
      <protection/>
    </xf>
    <xf numFmtId="37" fontId="10" fillId="0" borderId="0" xfId="21" applyFont="1" applyAlignment="1">
      <alignment horizontal="left"/>
      <protection/>
    </xf>
    <xf numFmtId="37" fontId="10" fillId="0" borderId="0" xfId="21" applyFont="1" applyBorder="1">
      <alignment/>
      <protection/>
    </xf>
    <xf numFmtId="0" fontId="0" fillId="0" borderId="0" xfId="0" applyFont="1" applyBorder="1" applyAlignment="1">
      <alignment/>
    </xf>
    <xf numFmtId="0" fontId="16" fillId="0" borderId="0" xfId="0" applyFont="1" applyBorder="1" applyAlignment="1">
      <alignment/>
    </xf>
    <xf numFmtId="0" fontId="0" fillId="0" borderId="0" xfId="0" applyAlignment="1">
      <alignment horizontal="right"/>
    </xf>
    <xf numFmtId="165" fontId="9" fillId="0" borderId="3" xfId="15" applyNumberFormat="1" applyFont="1" applyFill="1" applyBorder="1" applyAlignment="1" quotePrefix="1">
      <alignment/>
    </xf>
    <xf numFmtId="165" fontId="9" fillId="0" borderId="4" xfId="15" applyNumberFormat="1" applyFont="1" applyBorder="1" applyAlignment="1">
      <alignment/>
    </xf>
    <xf numFmtId="165" fontId="9" fillId="0" borderId="2" xfId="15" applyNumberFormat="1" applyFont="1" applyFill="1" applyBorder="1" applyAlignment="1">
      <alignment/>
    </xf>
    <xf numFmtId="165" fontId="9" fillId="0" borderId="3" xfId="15" applyNumberFormat="1" applyFont="1" applyFill="1" applyBorder="1" applyAlignment="1">
      <alignment/>
    </xf>
    <xf numFmtId="165" fontId="9" fillId="0" borderId="2" xfId="15" applyNumberFormat="1" applyFont="1" applyBorder="1" applyAlignment="1">
      <alignment horizontal="right"/>
    </xf>
    <xf numFmtId="37" fontId="9" fillId="2" borderId="2" xfId="21" applyFont="1" applyFill="1" applyBorder="1" applyAlignment="1">
      <alignment horizontal="center" wrapText="1"/>
      <protection/>
    </xf>
    <xf numFmtId="165" fontId="13" fillId="0" borderId="7" xfId="15" applyNumberFormat="1" applyFont="1" applyBorder="1" applyAlignment="1">
      <alignment wrapText="1"/>
    </xf>
    <xf numFmtId="165" fontId="9" fillId="3" borderId="7" xfId="15" applyNumberFormat="1" applyFont="1" applyFill="1" applyBorder="1" applyAlignment="1">
      <alignment/>
    </xf>
    <xf numFmtId="165" fontId="9" fillId="0" borderId="7" xfId="15" applyNumberFormat="1" applyFont="1" applyBorder="1" applyAlignment="1">
      <alignment/>
    </xf>
    <xf numFmtId="165" fontId="14" fillId="0" borderId="9" xfId="15" applyNumberFormat="1" applyFont="1" applyBorder="1" applyAlignment="1">
      <alignment/>
    </xf>
    <xf numFmtId="37" fontId="6" fillId="0" borderId="7" xfId="21" applyFont="1" applyFill="1" applyBorder="1" applyAlignment="1">
      <alignment horizontal="left"/>
      <protection/>
    </xf>
    <xf numFmtId="165" fontId="13" fillId="3" borderId="7" xfId="15" applyNumberFormat="1" applyFont="1" applyFill="1" applyBorder="1" applyAlignment="1" quotePrefix="1">
      <alignment/>
    </xf>
    <xf numFmtId="165" fontId="13" fillId="0" borderId="8" xfId="15" applyNumberFormat="1" applyFont="1" applyBorder="1" applyAlignment="1">
      <alignment/>
    </xf>
    <xf numFmtId="37" fontId="6" fillId="0" borderId="12" xfId="21" applyFont="1" applyFill="1" applyBorder="1" applyAlignment="1">
      <alignment horizontal="left"/>
      <protection/>
    </xf>
    <xf numFmtId="165" fontId="13" fillId="0" borderId="13" xfId="15" applyNumberFormat="1" applyFont="1" applyBorder="1" applyAlignment="1">
      <alignment/>
    </xf>
    <xf numFmtId="37" fontId="9" fillId="0" borderId="2" xfId="21" applyFont="1" applyFill="1" applyBorder="1" applyAlignment="1">
      <alignment horizontal="left"/>
      <protection/>
    </xf>
    <xf numFmtId="165" fontId="14" fillId="3" borderId="2" xfId="15" applyNumberFormat="1" applyFont="1" applyFill="1" applyBorder="1" applyAlignment="1" quotePrefix="1">
      <alignment/>
    </xf>
    <xf numFmtId="165" fontId="9" fillId="0" borderId="0" xfId="15" applyNumberFormat="1" applyFont="1" applyBorder="1" applyAlignment="1">
      <alignment/>
    </xf>
    <xf numFmtId="165" fontId="9" fillId="0" borderId="0" xfId="15" applyNumberFormat="1" applyFont="1" applyAlignment="1">
      <alignment/>
    </xf>
    <xf numFmtId="0" fontId="9" fillId="0" borderId="0" xfId="0" applyFont="1" applyAlignment="1">
      <alignment/>
    </xf>
    <xf numFmtId="165" fontId="9" fillId="0" borderId="2" xfId="15" applyNumberFormat="1" applyFont="1" applyBorder="1" applyAlignment="1">
      <alignment/>
    </xf>
    <xf numFmtId="165" fontId="9" fillId="0" borderId="0" xfId="15" applyNumberFormat="1" applyFont="1" applyFill="1" applyBorder="1" applyAlignment="1">
      <alignment/>
    </xf>
    <xf numFmtId="165" fontId="9" fillId="0" borderId="2" xfId="15" applyNumberFormat="1" applyFont="1" applyFill="1" applyBorder="1" applyAlignment="1">
      <alignment/>
    </xf>
    <xf numFmtId="165" fontId="14" fillId="0" borderId="2" xfId="15" applyNumberFormat="1" applyFont="1" applyFill="1" applyBorder="1" applyAlignment="1">
      <alignment/>
    </xf>
    <xf numFmtId="37" fontId="9" fillId="0" borderId="2" xfId="21" applyFont="1" applyFill="1" applyBorder="1" applyAlignment="1" quotePrefix="1">
      <alignment horizontal="left"/>
      <protection/>
    </xf>
    <xf numFmtId="165" fontId="14" fillId="0" borderId="2" xfId="15" applyNumberFormat="1" applyFont="1" applyBorder="1" applyAlignment="1">
      <alignment horizontal="right"/>
    </xf>
    <xf numFmtId="0" fontId="9" fillId="0" borderId="0" xfId="0" applyFont="1" applyBorder="1" applyAlignment="1">
      <alignment/>
    </xf>
    <xf numFmtId="0" fontId="0" fillId="0" borderId="0" xfId="0" applyFont="1" applyAlignment="1">
      <alignment/>
    </xf>
    <xf numFmtId="0" fontId="0" fillId="0" borderId="0" xfId="0" applyAlignment="1">
      <alignment wrapText="1"/>
    </xf>
    <xf numFmtId="37" fontId="19" fillId="0" borderId="0" xfId="21" applyFont="1" applyAlignment="1">
      <alignment horizontal="left" wrapText="1"/>
      <protection/>
    </xf>
    <xf numFmtId="37" fontId="8" fillId="0" borderId="0" xfId="21" applyFont="1" applyBorder="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28"/>
  <sheetViews>
    <sheetView tabSelected="1" zoomScale="75" zoomScaleNormal="75" workbookViewId="0" topLeftCell="A1">
      <selection activeCell="A51" sqref="A51"/>
    </sheetView>
  </sheetViews>
  <sheetFormatPr defaultColWidth="9.140625" defaultRowHeight="12.75"/>
  <cols>
    <col min="1" max="1" width="43.7109375" style="75" customWidth="1"/>
    <col min="2" max="2" width="15.28125" style="5" bestFit="1" customWidth="1"/>
    <col min="3" max="3" width="15.421875" style="18" customWidth="1"/>
    <col min="4" max="4" width="16.28125" style="5" customWidth="1"/>
    <col min="5" max="5" width="19.7109375" style="5" customWidth="1"/>
    <col min="6" max="6" width="20.7109375" style="5" customWidth="1"/>
    <col min="7" max="7" width="49.28125" style="2" customWidth="1"/>
    <col min="8" max="8" width="8.8515625" style="2" customWidth="1"/>
  </cols>
  <sheetData>
    <row r="1" spans="1:20" ht="20.25">
      <c r="A1" s="3" t="s">
        <v>2</v>
      </c>
      <c r="B1" s="4"/>
      <c r="C1" s="4"/>
      <c r="D1" s="4"/>
      <c r="E1" s="4"/>
      <c r="F1" s="4"/>
      <c r="G1" s="4"/>
      <c r="H1" s="5"/>
      <c r="I1" s="6"/>
      <c r="J1" s="6"/>
      <c r="K1" s="6"/>
      <c r="L1" s="6"/>
      <c r="M1" s="1"/>
      <c r="N1" s="1"/>
      <c r="O1" s="1"/>
      <c r="P1" s="1"/>
      <c r="Q1" s="1"/>
      <c r="R1" s="1"/>
      <c r="S1" s="1"/>
      <c r="T1" s="1"/>
    </row>
    <row r="2" spans="1:8" s="2" customFormat="1" ht="19.5" customHeight="1">
      <c r="A2" s="106" t="s">
        <v>3</v>
      </c>
      <c r="B2" s="106"/>
      <c r="C2" s="106"/>
      <c r="D2" s="106"/>
      <c r="E2" s="106"/>
      <c r="F2" s="106"/>
      <c r="G2" s="106"/>
      <c r="H2" s="7"/>
    </row>
    <row r="3" spans="1:8" s="2" customFormat="1" ht="19.5" customHeight="1">
      <c r="A3" s="8" t="s">
        <v>4</v>
      </c>
      <c r="B3" s="9"/>
      <c r="C3" s="9"/>
      <c r="D3" s="9"/>
      <c r="E3" s="9"/>
      <c r="F3" s="9"/>
      <c r="G3" s="9"/>
      <c r="H3" s="7"/>
    </row>
    <row r="4" spans="1:20" s="14" customFormat="1" ht="15.75">
      <c r="A4" s="8" t="s">
        <v>51</v>
      </c>
      <c r="B4" s="10"/>
      <c r="C4" s="10"/>
      <c r="D4" s="10"/>
      <c r="E4" s="10"/>
      <c r="F4" s="10"/>
      <c r="G4" s="11" t="s">
        <v>5</v>
      </c>
      <c r="H4" s="10"/>
      <c r="I4" s="12"/>
      <c r="J4" s="12"/>
      <c r="K4" s="12"/>
      <c r="L4" s="13"/>
      <c r="M4" s="13"/>
      <c r="N4" s="13"/>
      <c r="O4" s="13"/>
      <c r="P4" s="13"/>
      <c r="Q4" s="13"/>
      <c r="R4" s="13"/>
      <c r="S4" s="13"/>
      <c r="T4" s="13"/>
    </row>
    <row r="5" spans="1:20" s="14" customFormat="1" ht="15.75">
      <c r="A5" s="8" t="s">
        <v>6</v>
      </c>
      <c r="B5" s="10"/>
      <c r="C5" s="10"/>
      <c r="D5" s="10"/>
      <c r="E5" s="10"/>
      <c r="F5" s="15"/>
      <c r="G5" s="11" t="s">
        <v>7</v>
      </c>
      <c r="H5" s="10"/>
      <c r="I5" s="12"/>
      <c r="J5" s="12"/>
      <c r="K5" s="12"/>
      <c r="L5" s="13"/>
      <c r="M5" s="13"/>
      <c r="N5" s="13"/>
      <c r="O5" s="13"/>
      <c r="P5" s="13"/>
      <c r="Q5" s="13"/>
      <c r="R5" s="13"/>
      <c r="S5" s="13"/>
      <c r="T5" s="13"/>
    </row>
    <row r="6" spans="1:8" ht="9" customHeight="1">
      <c r="A6" s="16"/>
      <c r="B6" s="17"/>
      <c r="E6" s="7"/>
      <c r="F6" s="19"/>
      <c r="H6" s="19"/>
    </row>
    <row r="7" spans="1:8" s="24" customFormat="1" ht="33" customHeight="1">
      <c r="A7" s="20" t="s">
        <v>8</v>
      </c>
      <c r="B7" s="22" t="s">
        <v>57</v>
      </c>
      <c r="C7" s="81" t="s">
        <v>9</v>
      </c>
      <c r="D7" s="81" t="s">
        <v>58</v>
      </c>
      <c r="E7" s="21" t="s">
        <v>10</v>
      </c>
      <c r="F7" s="22" t="s">
        <v>11</v>
      </c>
      <c r="G7" s="81" t="s">
        <v>12</v>
      </c>
      <c r="H7" s="23"/>
    </row>
    <row r="8" spans="1:9" s="32" customFormat="1" ht="18.75">
      <c r="A8" s="25" t="s">
        <v>59</v>
      </c>
      <c r="B8" s="26">
        <v>247782762</v>
      </c>
      <c r="C8" s="27">
        <v>136421355</v>
      </c>
      <c r="D8" s="27">
        <v>177873744</v>
      </c>
      <c r="E8" s="28">
        <f>+D8</f>
        <v>177873744</v>
      </c>
      <c r="F8" s="29">
        <f>+E8-C8</f>
        <v>41452389</v>
      </c>
      <c r="G8" s="68"/>
      <c r="H8" s="30"/>
      <c r="I8" s="31"/>
    </row>
    <row r="9" spans="1:9" s="40" customFormat="1" ht="15.75">
      <c r="A9" s="33" t="s">
        <v>1</v>
      </c>
      <c r="B9" s="34"/>
      <c r="C9" s="35"/>
      <c r="D9" s="35"/>
      <c r="E9" s="36"/>
      <c r="F9" s="37"/>
      <c r="G9" s="36"/>
      <c r="H9" s="38"/>
      <c r="I9" s="39"/>
    </row>
    <row r="10" spans="1:9" s="40" customFormat="1" ht="15.75">
      <c r="A10" s="41" t="s">
        <v>13</v>
      </c>
      <c r="B10" s="34">
        <f>71014613+10296842</f>
        <v>81311455</v>
      </c>
      <c r="C10" s="35">
        <f>72790603+10607167</f>
        <v>83397770</v>
      </c>
      <c r="D10" s="35">
        <f>71998822+10906652</f>
        <v>82905474</v>
      </c>
      <c r="E10" s="35">
        <f>71554676+10794274</f>
        <v>82348950</v>
      </c>
      <c r="F10" s="42">
        <f aca="true" t="shared" si="0" ref="F10:F17">+E10-C10</f>
        <v>-1048820</v>
      </c>
      <c r="G10" s="54" t="s">
        <v>14</v>
      </c>
      <c r="H10" s="38"/>
      <c r="I10" s="39"/>
    </row>
    <row r="11" spans="1:9" s="40" customFormat="1" ht="15.75">
      <c r="A11" s="41" t="s">
        <v>15</v>
      </c>
      <c r="B11" s="34">
        <v>309630881</v>
      </c>
      <c r="C11" s="35">
        <v>321876533</v>
      </c>
      <c r="D11" s="35">
        <v>327651397</v>
      </c>
      <c r="E11" s="35">
        <f>+D11</f>
        <v>327651397</v>
      </c>
      <c r="F11" s="42">
        <f t="shared" si="0"/>
        <v>5774864</v>
      </c>
      <c r="G11" s="54" t="s">
        <v>16</v>
      </c>
      <c r="H11" s="38"/>
      <c r="I11" s="39"/>
    </row>
    <row r="12" spans="1:9" s="40" customFormat="1" ht="15.75">
      <c r="A12" s="41" t="s">
        <v>17</v>
      </c>
      <c r="B12" s="34"/>
      <c r="C12" s="35">
        <v>0</v>
      </c>
      <c r="D12" s="35">
        <f>+C12</f>
        <v>0</v>
      </c>
      <c r="E12" s="35">
        <f>+D12</f>
        <v>0</v>
      </c>
      <c r="F12" s="42">
        <f t="shared" si="0"/>
        <v>0</v>
      </c>
      <c r="G12" s="54"/>
      <c r="H12" s="38"/>
      <c r="I12" s="39"/>
    </row>
    <row r="13" spans="1:9" s="40" customFormat="1" ht="25.5" customHeight="1">
      <c r="A13" s="41" t="s">
        <v>18</v>
      </c>
      <c r="B13" s="34">
        <v>102090821</v>
      </c>
      <c r="C13" s="35">
        <v>122346307</v>
      </c>
      <c r="D13" s="35">
        <v>109538696</v>
      </c>
      <c r="E13" s="35">
        <v>94411173</v>
      </c>
      <c r="F13" s="42">
        <f t="shared" si="0"/>
        <v>-27935134</v>
      </c>
      <c r="G13" s="82" t="s">
        <v>52</v>
      </c>
      <c r="H13" s="38"/>
      <c r="I13" s="39"/>
    </row>
    <row r="14" spans="1:9" s="40" customFormat="1" ht="15.75">
      <c r="A14" s="41" t="s">
        <v>19</v>
      </c>
      <c r="B14" s="34">
        <v>6042572</v>
      </c>
      <c r="C14" s="35">
        <v>3939990</v>
      </c>
      <c r="D14" s="35">
        <v>4211945</v>
      </c>
      <c r="E14" s="35">
        <v>4115543</v>
      </c>
      <c r="F14" s="42">
        <f t="shared" si="0"/>
        <v>175553</v>
      </c>
      <c r="G14" s="54" t="s">
        <v>20</v>
      </c>
      <c r="H14" s="38"/>
      <c r="I14" s="39"/>
    </row>
    <row r="15" spans="1:9" s="40" customFormat="1" ht="15.75">
      <c r="A15" s="41" t="s">
        <v>21</v>
      </c>
      <c r="B15" s="34">
        <v>12706745</v>
      </c>
      <c r="C15" s="35">
        <v>22203927</v>
      </c>
      <c r="D15" s="35">
        <v>27905866</v>
      </c>
      <c r="E15" s="35">
        <v>19557934</v>
      </c>
      <c r="F15" s="42">
        <f t="shared" si="0"/>
        <v>-2645993</v>
      </c>
      <c r="G15" s="54" t="s">
        <v>22</v>
      </c>
      <c r="H15" s="38"/>
      <c r="I15" s="39"/>
    </row>
    <row r="16" spans="1:9" s="40" customFormat="1" ht="15.75">
      <c r="A16" s="41" t="s">
        <v>23</v>
      </c>
      <c r="B16" s="34">
        <v>27007152</v>
      </c>
      <c r="C16" s="35">
        <v>30753571</v>
      </c>
      <c r="D16" s="35">
        <v>32528560</v>
      </c>
      <c r="E16" s="35">
        <v>31827583</v>
      </c>
      <c r="F16" s="42">
        <f t="shared" si="0"/>
        <v>1074012</v>
      </c>
      <c r="G16" s="54" t="s">
        <v>24</v>
      </c>
      <c r="H16" s="38"/>
      <c r="I16" s="39"/>
    </row>
    <row r="17" spans="1:9" s="32" customFormat="1" ht="15.75">
      <c r="A17" s="41" t="s">
        <v>25</v>
      </c>
      <c r="B17" s="34">
        <v>2690277</v>
      </c>
      <c r="C17" s="35">
        <v>3957360</v>
      </c>
      <c r="D17" s="35">
        <v>2208646</v>
      </c>
      <c r="E17" s="35">
        <f>+D17</f>
        <v>2208646</v>
      </c>
      <c r="F17" s="42">
        <f t="shared" si="0"/>
        <v>-1748714</v>
      </c>
      <c r="G17" s="51" t="s">
        <v>26</v>
      </c>
      <c r="H17" s="30"/>
      <c r="I17" s="31"/>
    </row>
    <row r="18" spans="1:9" s="40" customFormat="1" ht="15.75">
      <c r="A18" s="25" t="s">
        <v>27</v>
      </c>
      <c r="B18" s="26">
        <f>SUM(B9:B17)</f>
        <v>541479903</v>
      </c>
      <c r="C18" s="26">
        <f>SUM(C10:C17)</f>
        <v>588475458</v>
      </c>
      <c r="D18" s="26">
        <f>SUM(D10:D17)</f>
        <v>586950584</v>
      </c>
      <c r="E18" s="26">
        <f>SUM(E10:E17)</f>
        <v>562121226</v>
      </c>
      <c r="F18" s="26">
        <f>SUM(F10:F17)</f>
        <v>-26354232</v>
      </c>
      <c r="G18" s="43"/>
      <c r="H18" s="38"/>
      <c r="I18" s="39"/>
    </row>
    <row r="19" spans="1:9" s="40" customFormat="1" ht="15.75">
      <c r="A19" s="33" t="s">
        <v>0</v>
      </c>
      <c r="B19" s="34"/>
      <c r="C19" s="35"/>
      <c r="D19" s="35"/>
      <c r="E19" s="44"/>
      <c r="F19" s="42"/>
      <c r="G19" s="47"/>
      <c r="H19" s="38"/>
      <c r="I19" s="39"/>
    </row>
    <row r="20" spans="1:9" s="40" customFormat="1" ht="15.75">
      <c r="A20" s="41" t="s">
        <v>28</v>
      </c>
      <c r="B20" s="34">
        <v>-406934774</v>
      </c>
      <c r="C20" s="35">
        <v>-431957411</v>
      </c>
      <c r="D20" s="35">
        <f>+E20-1258614+3200000</f>
        <v>-429960654</v>
      </c>
      <c r="E20" s="35">
        <f>-428702040-3200000</f>
        <v>-431902040</v>
      </c>
      <c r="F20" s="42">
        <f aca="true" t="shared" si="1" ref="F20:F25">+E20-C20</f>
        <v>55371</v>
      </c>
      <c r="G20" s="54" t="s">
        <v>29</v>
      </c>
      <c r="H20" s="38"/>
      <c r="I20" s="39"/>
    </row>
    <row r="21" spans="1:9" s="40" customFormat="1" ht="15.75">
      <c r="A21" s="41" t="s">
        <v>30</v>
      </c>
      <c r="B21" s="34">
        <v>-4060100</v>
      </c>
      <c r="C21" s="35">
        <v>-4843533</v>
      </c>
      <c r="D21" s="35">
        <f>+E21-35969</f>
        <v>-4826253</v>
      </c>
      <c r="E21" s="35">
        <v>-4790284</v>
      </c>
      <c r="F21" s="42">
        <f t="shared" si="1"/>
        <v>53249</v>
      </c>
      <c r="G21" s="54" t="s">
        <v>29</v>
      </c>
      <c r="H21" s="38"/>
      <c r="I21" s="39"/>
    </row>
    <row r="22" spans="1:9" s="40" customFormat="1" ht="15.75">
      <c r="A22" s="41" t="s">
        <v>31</v>
      </c>
      <c r="B22" s="34">
        <v>-239002790</v>
      </c>
      <c r="C22" s="35">
        <v>-135077590</v>
      </c>
      <c r="D22" s="35">
        <v>-146719300</v>
      </c>
      <c r="E22" s="35">
        <v>-95070235</v>
      </c>
      <c r="F22" s="42">
        <f t="shared" si="1"/>
        <v>40007355</v>
      </c>
      <c r="G22" s="54" t="s">
        <v>32</v>
      </c>
      <c r="H22" s="38"/>
      <c r="I22" s="39"/>
    </row>
    <row r="23" spans="1:9" s="32" customFormat="1" ht="15.75">
      <c r="A23" s="41" t="s">
        <v>33</v>
      </c>
      <c r="B23" s="34">
        <v>-15887434</v>
      </c>
      <c r="C23" s="35">
        <v>-9857665</v>
      </c>
      <c r="D23" s="35">
        <v>-9619364</v>
      </c>
      <c r="E23" s="35">
        <f>+D23</f>
        <v>-9619364</v>
      </c>
      <c r="F23" s="42">
        <f t="shared" si="1"/>
        <v>238301</v>
      </c>
      <c r="G23" s="54" t="s">
        <v>34</v>
      </c>
      <c r="H23" s="30"/>
      <c r="I23" s="31"/>
    </row>
    <row r="24" spans="1:9" s="40" customFormat="1" ht="15.75">
      <c r="A24" s="41" t="s">
        <v>35</v>
      </c>
      <c r="B24" s="34">
        <v>-13596678</v>
      </c>
      <c r="C24" s="45">
        <v>-15134588</v>
      </c>
      <c r="D24" s="35">
        <v>-15134588</v>
      </c>
      <c r="E24" s="35">
        <f>+D24</f>
        <v>-15134588</v>
      </c>
      <c r="F24" s="42">
        <f t="shared" si="1"/>
        <v>0</v>
      </c>
      <c r="G24" s="51"/>
      <c r="H24" s="38"/>
      <c r="I24" s="39"/>
    </row>
    <row r="25" spans="1:9" s="40" customFormat="1" ht="15.75">
      <c r="A25" s="25" t="s">
        <v>36</v>
      </c>
      <c r="B25" s="26">
        <f>SUM(B20:B24)</f>
        <v>-679481776</v>
      </c>
      <c r="C25" s="26">
        <f>SUM(C20:C24)</f>
        <v>-596870787</v>
      </c>
      <c r="D25" s="26">
        <f>SUM(D20:D24)</f>
        <v>-606260159</v>
      </c>
      <c r="E25" s="26">
        <f>SUM(E20:E24)</f>
        <v>-556516511</v>
      </c>
      <c r="F25" s="68">
        <f t="shared" si="1"/>
        <v>40354276</v>
      </c>
      <c r="G25" s="69"/>
      <c r="H25" s="38"/>
      <c r="I25" s="39"/>
    </row>
    <row r="26" spans="1:9" s="55" customFormat="1" ht="15.75">
      <c r="A26" s="33" t="s">
        <v>53</v>
      </c>
      <c r="B26" s="83"/>
      <c r="C26" s="67"/>
      <c r="D26" s="67"/>
      <c r="E26" s="67"/>
      <c r="F26" s="84"/>
      <c r="G26" s="85"/>
      <c r="H26" s="38"/>
      <c r="I26" s="38"/>
    </row>
    <row r="27" spans="1:9" s="40" customFormat="1" ht="18.75">
      <c r="A27" s="86" t="s">
        <v>60</v>
      </c>
      <c r="B27" s="87"/>
      <c r="C27" s="34">
        <v>3601009</v>
      </c>
      <c r="D27" s="34">
        <f>3601009+1996757+17280</f>
        <v>5615046</v>
      </c>
      <c r="E27" s="34">
        <v>3051040</v>
      </c>
      <c r="F27" s="44">
        <f>+E27-C27</f>
        <v>-549969</v>
      </c>
      <c r="G27" s="88"/>
      <c r="H27" s="38"/>
      <c r="I27" s="39"/>
    </row>
    <row r="28" spans="1:9" s="40" customFormat="1" ht="15.75">
      <c r="A28" s="89" t="s">
        <v>54</v>
      </c>
      <c r="B28" s="48"/>
      <c r="C28" s="49">
        <v>7768655</v>
      </c>
      <c r="D28" s="49">
        <f>+C28</f>
        <v>7768655</v>
      </c>
      <c r="E28" s="49">
        <v>11428649</v>
      </c>
      <c r="F28" s="50">
        <f>+E28-C28</f>
        <v>3659994</v>
      </c>
      <c r="G28" s="90"/>
      <c r="H28" s="38"/>
      <c r="I28" s="39"/>
    </row>
    <row r="29" spans="1:9" s="95" customFormat="1" ht="15.75">
      <c r="A29" s="91" t="s">
        <v>55</v>
      </c>
      <c r="B29" s="92">
        <f>SUM(B27:B28)</f>
        <v>0</v>
      </c>
      <c r="C29" s="78">
        <f>SUM(C27:C28)</f>
        <v>11369664</v>
      </c>
      <c r="D29" s="78">
        <f>SUM(D27:D28)</f>
        <v>13383701</v>
      </c>
      <c r="E29" s="78">
        <f>SUM(E27:E28)</f>
        <v>14479689</v>
      </c>
      <c r="F29" s="78">
        <f>SUM(F27:F28)</f>
        <v>3110025</v>
      </c>
      <c r="G29" s="69"/>
      <c r="H29" s="93"/>
      <c r="I29" s="94"/>
    </row>
    <row r="30" spans="1:9" s="40" customFormat="1" ht="15.75">
      <c r="A30" s="52" t="s">
        <v>37</v>
      </c>
      <c r="B30" s="53"/>
      <c r="C30" s="34"/>
      <c r="D30" s="34"/>
      <c r="E30" s="34"/>
      <c r="F30" s="44"/>
      <c r="G30" s="54"/>
      <c r="H30" s="38"/>
      <c r="I30" s="39"/>
    </row>
    <row r="31" spans="1:102" s="56" customFormat="1" ht="15.75">
      <c r="A31" s="41" t="s">
        <v>38</v>
      </c>
      <c r="B31" s="34">
        <v>50525939</v>
      </c>
      <c r="C31" s="34"/>
      <c r="D31" s="34"/>
      <c r="E31" s="34"/>
      <c r="F31" s="44">
        <f>+E31-C31</f>
        <v>0</v>
      </c>
      <c r="G31" s="54"/>
      <c r="H31" s="38"/>
      <c r="I31" s="38"/>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row>
    <row r="32" spans="1:9" s="40" customFormat="1" ht="15.75">
      <c r="A32" s="41" t="s">
        <v>39</v>
      </c>
      <c r="B32" s="53"/>
      <c r="C32" s="34"/>
      <c r="D32" s="34"/>
      <c r="E32" s="34">
        <f>+D32</f>
        <v>0</v>
      </c>
      <c r="F32" s="44">
        <f>+E32-C32</f>
        <v>0</v>
      </c>
      <c r="G32" s="54"/>
      <c r="H32" s="57"/>
      <c r="I32" s="39"/>
    </row>
    <row r="33" spans="1:9" s="40" customFormat="1" ht="15.75">
      <c r="A33" s="41" t="s">
        <v>40</v>
      </c>
      <c r="B33" s="34">
        <v>17566916</v>
      </c>
      <c r="C33" s="34">
        <v>1530052</v>
      </c>
      <c r="D33" s="34">
        <v>2585221</v>
      </c>
      <c r="E33" s="34">
        <v>1186968</v>
      </c>
      <c r="F33" s="44">
        <f>+E33-C33</f>
        <v>-343084</v>
      </c>
      <c r="G33" s="54" t="s">
        <v>41</v>
      </c>
      <c r="H33" s="57"/>
      <c r="I33" s="39"/>
    </row>
    <row r="34" spans="1:9" s="95" customFormat="1" ht="15.75">
      <c r="A34" s="91" t="s">
        <v>42</v>
      </c>
      <c r="B34" s="78">
        <f>SUM(B30:B33)</f>
        <v>68092855</v>
      </c>
      <c r="C34" s="78">
        <f>SUM(C30:C33)</f>
        <v>1530052</v>
      </c>
      <c r="D34" s="78">
        <f>SUM(D30:D33)</f>
        <v>2585221</v>
      </c>
      <c r="E34" s="78">
        <f>SUM(E30:E33)</f>
        <v>1186968</v>
      </c>
      <c r="F34" s="96">
        <f>+E34-C34</f>
        <v>-343084</v>
      </c>
      <c r="G34" s="69"/>
      <c r="H34" s="97"/>
      <c r="I34" s="94"/>
    </row>
    <row r="35" spans="1:9" s="95" customFormat="1" ht="18.75">
      <c r="A35" s="91" t="s">
        <v>61</v>
      </c>
      <c r="B35" s="76">
        <f>+B8+B18+B25+B27+B28+B34</f>
        <v>177873744</v>
      </c>
      <c r="C35" s="76">
        <f>+C8+C18+C25+C27+C28+C34</f>
        <v>140925742</v>
      </c>
      <c r="D35" s="76">
        <f>+D8+D18+D25+D27+D28+D34</f>
        <v>174533091</v>
      </c>
      <c r="E35" s="76">
        <f>+E8+E18+E25+E27+E28+E34</f>
        <v>199145116</v>
      </c>
      <c r="F35" s="77">
        <f>+E35-C35</f>
        <v>58219374</v>
      </c>
      <c r="G35" s="69"/>
      <c r="H35" s="97"/>
      <c r="I35" s="94"/>
    </row>
    <row r="36" spans="1:9" s="32" customFormat="1" ht="15.75">
      <c r="A36" s="52" t="s">
        <v>43</v>
      </c>
      <c r="B36" s="34">
        <v>0</v>
      </c>
      <c r="C36" s="35">
        <v>0</v>
      </c>
      <c r="D36" s="35">
        <v>0</v>
      </c>
      <c r="E36" s="46">
        <v>0</v>
      </c>
      <c r="F36" s="58"/>
      <c r="G36" s="59"/>
      <c r="H36" s="30"/>
      <c r="I36" s="31"/>
    </row>
    <row r="37" spans="1:9" s="40" customFormat="1" ht="15.75">
      <c r="A37" s="41" t="s">
        <v>44</v>
      </c>
      <c r="B37" s="34">
        <v>25170279</v>
      </c>
      <c r="C37" s="35">
        <v>25048529</v>
      </c>
      <c r="D37" s="35">
        <v>34267852</v>
      </c>
      <c r="E37" s="46">
        <f>33798965-3200000</f>
        <v>30598965</v>
      </c>
      <c r="F37" s="60">
        <f aca="true" t="shared" si="2" ref="F37:F43">+E37-C37</f>
        <v>5550436</v>
      </c>
      <c r="G37" s="61" t="s">
        <v>56</v>
      </c>
      <c r="H37" s="62"/>
      <c r="I37" s="39"/>
    </row>
    <row r="38" spans="1:8" s="65" customFormat="1" ht="13.5" customHeight="1">
      <c r="A38" s="63" t="s">
        <v>45</v>
      </c>
      <c r="B38" s="34"/>
      <c r="C38" s="35">
        <v>0</v>
      </c>
      <c r="D38" s="35">
        <f>+C38</f>
        <v>0</v>
      </c>
      <c r="E38" s="46">
        <f>+D38</f>
        <v>0</v>
      </c>
      <c r="F38" s="60">
        <f t="shared" si="2"/>
        <v>0</v>
      </c>
      <c r="G38" s="61"/>
      <c r="H38" s="64"/>
    </row>
    <row r="39" spans="1:8" s="65" customFormat="1" ht="15" customHeight="1">
      <c r="A39" s="41" t="s">
        <v>46</v>
      </c>
      <c r="B39" s="34">
        <v>14679737</v>
      </c>
      <c r="C39" s="35">
        <v>29746256</v>
      </c>
      <c r="D39" s="35">
        <v>38520394</v>
      </c>
      <c r="E39" s="46">
        <v>78498518</v>
      </c>
      <c r="F39" s="60">
        <f t="shared" si="2"/>
        <v>48752262</v>
      </c>
      <c r="G39" s="61" t="s">
        <v>47</v>
      </c>
      <c r="H39" s="66"/>
    </row>
    <row r="40" spans="1:8" s="65" customFormat="1" ht="14.25" customHeight="1">
      <c r="A40" s="41" t="s">
        <v>33</v>
      </c>
      <c r="B40" s="34">
        <v>11243018</v>
      </c>
      <c r="C40" s="35">
        <v>0</v>
      </c>
      <c r="D40" s="35">
        <v>0</v>
      </c>
      <c r="E40" s="46">
        <f>+D40</f>
        <v>0</v>
      </c>
      <c r="F40" s="60">
        <f t="shared" si="2"/>
        <v>0</v>
      </c>
      <c r="G40" s="61"/>
      <c r="H40" s="66"/>
    </row>
    <row r="41" spans="1:8" s="65" customFormat="1" ht="16.5" customHeight="1">
      <c r="A41" s="25" t="s">
        <v>48</v>
      </c>
      <c r="B41" s="26">
        <f>SUM(B36:B40)</f>
        <v>51093034</v>
      </c>
      <c r="C41" s="26">
        <f>SUM(C36:C40)</f>
        <v>54794785</v>
      </c>
      <c r="D41" s="26">
        <f>SUM(D36:D40)</f>
        <v>72788246</v>
      </c>
      <c r="E41" s="26">
        <f>SUM(E36:E40)</f>
        <v>109097483</v>
      </c>
      <c r="F41" s="98">
        <f t="shared" si="2"/>
        <v>54302698</v>
      </c>
      <c r="G41" s="99"/>
      <c r="H41" s="66"/>
    </row>
    <row r="42" spans="1:8" s="40" customFormat="1" ht="18.75">
      <c r="A42" s="25" t="s">
        <v>62</v>
      </c>
      <c r="B42" s="27">
        <f>+B35-B41</f>
        <v>126780710</v>
      </c>
      <c r="C42" s="27">
        <f>+C35-C41</f>
        <v>86130957</v>
      </c>
      <c r="D42" s="27">
        <f>+D35-D41</f>
        <v>101744845</v>
      </c>
      <c r="E42" s="27">
        <f>+E35-E41</f>
        <v>90047633</v>
      </c>
      <c r="F42" s="68">
        <f t="shared" si="2"/>
        <v>3916676</v>
      </c>
      <c r="G42" s="69"/>
      <c r="H42" s="70"/>
    </row>
    <row r="43" spans="1:8" s="95" customFormat="1" ht="15.75">
      <c r="A43" s="100" t="s">
        <v>49</v>
      </c>
      <c r="B43" s="78">
        <f>+B40+25089679+33600000</f>
        <v>69932697</v>
      </c>
      <c r="C43" s="79">
        <f>+C39+35900000</f>
        <v>65646256</v>
      </c>
      <c r="D43" s="79">
        <f>+D39+35700000</f>
        <v>74220394</v>
      </c>
      <c r="E43" s="79">
        <f>+E39+35600000</f>
        <v>114098518</v>
      </c>
      <c r="F43" s="80">
        <f t="shared" si="2"/>
        <v>48452262</v>
      </c>
      <c r="G43" s="101"/>
      <c r="H43" s="102"/>
    </row>
    <row r="44" spans="1:8" s="40" customFormat="1" ht="15.75">
      <c r="A44" s="71" t="s">
        <v>50</v>
      </c>
      <c r="B44" s="64"/>
      <c r="C44" s="72"/>
      <c r="D44" s="64"/>
      <c r="E44" s="64"/>
      <c r="F44" s="65"/>
      <c r="G44" s="66"/>
      <c r="H44" s="55"/>
    </row>
    <row r="45" spans="1:8" s="40" customFormat="1" ht="15.75">
      <c r="A45" s="105" t="s">
        <v>63</v>
      </c>
      <c r="B45" s="104"/>
      <c r="C45" s="104"/>
      <c r="D45" s="104"/>
      <c r="E45" s="104"/>
      <c r="F45" s="104"/>
      <c r="G45" s="104"/>
      <c r="H45" s="55"/>
    </row>
    <row r="46" spans="1:8" s="103" customFormat="1" ht="28.5" customHeight="1">
      <c r="A46" s="105" t="s">
        <v>66</v>
      </c>
      <c r="B46" s="104"/>
      <c r="C46" s="104"/>
      <c r="D46" s="104"/>
      <c r="E46" s="104"/>
      <c r="F46" s="104"/>
      <c r="G46" s="104"/>
      <c r="H46" s="73"/>
    </row>
    <row r="47" spans="1:8" s="40" customFormat="1" ht="15.75">
      <c r="A47" s="105" t="s">
        <v>64</v>
      </c>
      <c r="B47" s="104"/>
      <c r="C47" s="104"/>
      <c r="D47" s="104"/>
      <c r="E47" s="104"/>
      <c r="F47" s="104"/>
      <c r="G47" s="104"/>
      <c r="H47" s="55"/>
    </row>
    <row r="48" spans="1:8" s="103" customFormat="1" ht="30" customHeight="1">
      <c r="A48" s="105" t="s">
        <v>67</v>
      </c>
      <c r="B48" s="104"/>
      <c r="C48" s="104"/>
      <c r="D48" s="104"/>
      <c r="E48" s="104"/>
      <c r="F48" s="104"/>
      <c r="G48" s="104"/>
      <c r="H48" s="74"/>
    </row>
    <row r="49" spans="1:8" s="103" customFormat="1" ht="15">
      <c r="A49" s="105" t="s">
        <v>65</v>
      </c>
      <c r="B49" s="104"/>
      <c r="C49" s="104"/>
      <c r="D49" s="104"/>
      <c r="E49" s="104"/>
      <c r="F49" s="104"/>
      <c r="G49" s="104"/>
      <c r="H49" s="74"/>
    </row>
    <row r="50" spans="1:8" s="103" customFormat="1" ht="27" customHeight="1">
      <c r="A50" s="105" t="s">
        <v>68</v>
      </c>
      <c r="B50" s="104"/>
      <c r="C50" s="104"/>
      <c r="D50" s="104"/>
      <c r="E50" s="104"/>
      <c r="F50" s="104"/>
      <c r="G50" s="104"/>
      <c r="H50" s="73"/>
    </row>
    <row r="51" ht="12.75">
      <c r="G51" s="73"/>
    </row>
    <row r="52" ht="12.75">
      <c r="G52" s="73"/>
    </row>
    <row r="53" ht="12.75">
      <c r="G53" s="73"/>
    </row>
    <row r="54" ht="12.75">
      <c r="G54" s="73"/>
    </row>
    <row r="55" ht="12.75">
      <c r="G55" s="73"/>
    </row>
    <row r="56" ht="12.75">
      <c r="G56" s="73"/>
    </row>
    <row r="57" ht="12.75">
      <c r="G57" s="73"/>
    </row>
    <row r="58" ht="12.75">
      <c r="G58" s="73"/>
    </row>
    <row r="59" ht="12.75">
      <c r="G59" s="73"/>
    </row>
    <row r="60" ht="12.75">
      <c r="G60" s="73"/>
    </row>
    <row r="61" ht="12.75">
      <c r="G61" s="73"/>
    </row>
    <row r="62" ht="12.75">
      <c r="G62" s="73"/>
    </row>
    <row r="63" ht="12.75">
      <c r="G63" s="73"/>
    </row>
    <row r="64" ht="12.75">
      <c r="G64" s="73"/>
    </row>
    <row r="65" ht="12.75">
      <c r="G65" s="73"/>
    </row>
    <row r="66" ht="12.75">
      <c r="G66" s="73"/>
    </row>
    <row r="67" ht="12.75">
      <c r="G67" s="73"/>
    </row>
    <row r="68" ht="12.75">
      <c r="G68" s="73"/>
    </row>
    <row r="69" ht="12.75">
      <c r="G69" s="73"/>
    </row>
    <row r="70" ht="12.75">
      <c r="G70" s="73"/>
    </row>
    <row r="71" ht="12.75">
      <c r="G71" s="73"/>
    </row>
    <row r="72" ht="12.75">
      <c r="G72" s="73"/>
    </row>
    <row r="73" ht="12.75">
      <c r="G73" s="73"/>
    </row>
    <row r="74" ht="12.75">
      <c r="G74" s="73"/>
    </row>
    <row r="75" ht="12.75">
      <c r="G75" s="73"/>
    </row>
    <row r="76" ht="12.75">
      <c r="G76" s="73"/>
    </row>
    <row r="77" ht="12.75">
      <c r="G77" s="73"/>
    </row>
    <row r="78" ht="12.75">
      <c r="G78" s="73"/>
    </row>
    <row r="79" ht="12.75">
      <c r="G79" s="73"/>
    </row>
    <row r="80" ht="12.75">
      <c r="G80" s="73"/>
    </row>
    <row r="81" ht="12.75">
      <c r="G81" s="73"/>
    </row>
    <row r="82" ht="12.75">
      <c r="G82" s="73"/>
    </row>
    <row r="83" ht="12.75">
      <c r="G83" s="73"/>
    </row>
    <row r="84" ht="12.75">
      <c r="G84" s="73"/>
    </row>
    <row r="85" ht="12.75">
      <c r="G85" s="73"/>
    </row>
    <row r="86" ht="12.75">
      <c r="G86" s="73"/>
    </row>
    <row r="87" ht="12.75">
      <c r="G87" s="73"/>
    </row>
    <row r="88" ht="12.75">
      <c r="G88" s="73"/>
    </row>
    <row r="89" ht="12.75">
      <c r="G89" s="73"/>
    </row>
    <row r="90" ht="12.75">
      <c r="G90" s="73"/>
    </row>
    <row r="91" ht="12.75">
      <c r="G91" s="73"/>
    </row>
    <row r="92" ht="12.75">
      <c r="G92" s="73"/>
    </row>
    <row r="93" ht="12.75">
      <c r="G93" s="73"/>
    </row>
    <row r="94" ht="12.75">
      <c r="G94" s="73"/>
    </row>
    <row r="95" ht="12.75">
      <c r="G95" s="73"/>
    </row>
    <row r="96" ht="12.75">
      <c r="G96" s="73"/>
    </row>
    <row r="97" ht="12.75">
      <c r="G97" s="73"/>
    </row>
    <row r="98" ht="12.75">
      <c r="G98" s="73"/>
    </row>
    <row r="99" ht="12.75">
      <c r="G99" s="73"/>
    </row>
    <row r="100" ht="12.75">
      <c r="G100" s="73"/>
    </row>
    <row r="101" ht="12.75">
      <c r="G101" s="73"/>
    </row>
    <row r="102" ht="12.75">
      <c r="G102" s="73"/>
    </row>
    <row r="103" ht="12.75">
      <c r="G103" s="73"/>
    </row>
    <row r="104" ht="12.75">
      <c r="G104" s="73"/>
    </row>
    <row r="105" ht="12.75">
      <c r="G105" s="73"/>
    </row>
    <row r="106" ht="12.75">
      <c r="G106" s="73"/>
    </row>
    <row r="107" ht="12.75">
      <c r="G107" s="73"/>
    </row>
    <row r="108" ht="12.75">
      <c r="G108" s="73"/>
    </row>
    <row r="109" ht="12.75">
      <c r="G109" s="73"/>
    </row>
    <row r="110" ht="12.75">
      <c r="G110" s="73"/>
    </row>
    <row r="111" ht="12.75">
      <c r="G111" s="73"/>
    </row>
    <row r="112" ht="12.75">
      <c r="G112" s="73"/>
    </row>
    <row r="113" ht="12.75">
      <c r="G113" s="73"/>
    </row>
    <row r="114" ht="12.75">
      <c r="G114" s="73"/>
    </row>
    <row r="115" ht="12.75">
      <c r="G115" s="73"/>
    </row>
    <row r="116" ht="12.75">
      <c r="G116" s="73"/>
    </row>
    <row r="117" ht="12.75">
      <c r="G117" s="73"/>
    </row>
    <row r="118" ht="12.75">
      <c r="G118" s="73"/>
    </row>
    <row r="119" ht="12.75">
      <c r="G119" s="73"/>
    </row>
    <row r="120" ht="12.75">
      <c r="G120" s="73"/>
    </row>
    <row r="121" ht="12.75">
      <c r="G121" s="73"/>
    </row>
    <row r="122" ht="12.75">
      <c r="G122" s="73"/>
    </row>
    <row r="123" ht="12.75">
      <c r="G123" s="73"/>
    </row>
    <row r="124" ht="12.75">
      <c r="G124" s="73"/>
    </row>
    <row r="125" ht="12.75">
      <c r="G125" s="73"/>
    </row>
    <row r="126" ht="12.75">
      <c r="G126" s="73"/>
    </row>
    <row r="127" ht="12.75">
      <c r="G127" s="73"/>
    </row>
    <row r="128" ht="12.75">
      <c r="G128" s="73"/>
    </row>
  </sheetData>
  <mergeCells count="7">
    <mergeCell ref="A49:G49"/>
    <mergeCell ref="A50:G50"/>
    <mergeCell ref="A2:G2"/>
    <mergeCell ref="A45:G45"/>
    <mergeCell ref="A46:G46"/>
    <mergeCell ref="A47:G47"/>
    <mergeCell ref="A48:G48"/>
  </mergeCells>
  <printOptions/>
  <pageMargins left="0.75" right="0.75" top="1" bottom="1" header="0.5" footer="0.5"/>
  <pageSetup fitToHeight="1"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walshj</cp:lastModifiedBy>
  <cp:lastPrinted>2005-07-29T23:24:27Z</cp:lastPrinted>
  <dcterms:created xsi:type="dcterms:W3CDTF">1999-01-20T18:58:42Z</dcterms:created>
  <dcterms:modified xsi:type="dcterms:W3CDTF">2005-07-29T23:27:05Z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1079362025</vt:i4>
  </property>
  <property fmtid="{D5CDD505-2E9C-101B-9397-08002B2CF9AE}" pid="3" name="_EmailSubject">
    <vt:lpwstr>3rd Quarter Omnibus Ordinance</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-959566358</vt:i4>
  </property>
</Properties>
</file>