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5640" tabRatio="650" activeTab="0"/>
  </bookViews>
  <sheets>
    <sheet name="Sheet 1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'Sheet 1'!$A$1:$G$41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<sst xmlns="http://schemas.openxmlformats.org/spreadsheetml/2006/main" count="45" uniqueCount="42">
  <si>
    <t>Form C</t>
  </si>
  <si>
    <t>Non-CX Financial Plan</t>
  </si>
  <si>
    <t>Category</t>
  </si>
  <si>
    <t xml:space="preserve">2005 Actual </t>
  </si>
  <si>
    <t>2006 Adopted</t>
  </si>
  <si>
    <t xml:space="preserve">2006 Revised  </t>
  </si>
  <si>
    <t>2006 Estimated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</si>
  <si>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</si>
  <si>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</si>
  <si>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</si>
  <si>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</si>
  <si>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</si>
  <si>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</si>
  <si>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</si>
  <si>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</si>
  <si>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</si>
  <si>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</si>
  <si>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</si>
  <si>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</si>
  <si>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</si>
  <si>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</si>
  <si>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</si>
  <si>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</si>
  <si>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>Fund Name:  Substance Abuse</t>
  </si>
  <si>
    <t>Fund Number:  000001260</t>
  </si>
  <si>
    <t>Prepared by:   A. Amante</t>
  </si>
  <si>
    <t>*Federal Grants (33100, 33300)</t>
  </si>
  <si>
    <t>*State Grants (33400)</t>
  </si>
  <si>
    <t>*Intergovernmental Payment (33800)</t>
  </si>
  <si>
    <t>*Charges for Services (34000)</t>
  </si>
  <si>
    <t>*Miscellaneous (36000)</t>
  </si>
  <si>
    <t>*Other Financing Sources except CX (39000)</t>
  </si>
  <si>
    <t>*Current Expense</t>
  </si>
  <si>
    <t>*Administration</t>
  </si>
  <si>
    <t>*Programs &amp; Contracts</t>
  </si>
  <si>
    <t>* Carryover Encumbranct</t>
  </si>
  <si>
    <t>N/A</t>
  </si>
  <si>
    <t>Increases in contract amounts due to increased funding.</t>
  </si>
  <si>
    <t>Individual fund source allocations changed; net effect is an increase from the adopted budget. These funds are in our DASA biennium contract.</t>
  </si>
  <si>
    <t xml:space="preserve">Quarter:   Second 2006 </t>
  </si>
  <si>
    <t>Date Prepared:  07/12/06</t>
  </si>
  <si>
    <t xml:space="preserve">Individual fund source allocations changed; net effect is an increase from adopted budget.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</si>
</sst>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37" fontId="6" fillId="0" borderId="0" xfId="19" applyFont="1" applyBorder="1" applyAlignment="1">
      <alignment horizontal="centerContinuous" wrapText="1"/>
      <protection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19" applyFont="1" applyBorder="1" applyAlignment="1">
      <alignment horizontal="centerContinuous" wrapText="1"/>
      <protection/>
    </xf>
    <xf numFmtId="0" fontId="7" fillId="2" borderId="0" xfId="0" applyFont="1" applyFill="1" applyBorder="1" applyAlignment="1">
      <alignment horizontal="left"/>
    </xf>
    <xf numFmtId="37" fontId="6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7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4" fillId="0" borderId="1" xfId="19" applyFont="1" applyBorder="1" applyAlignment="1">
      <alignment horizontal="left" wrapText="1"/>
      <protection/>
    </xf>
    <xf numFmtId="37" fontId="8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19" applyFont="1" applyBorder="1" applyAlignment="1">
      <alignment horizontal="centerContinuous" wrapText="1"/>
      <protection/>
    </xf>
    <xf numFmtId="37" fontId="5" fillId="2" borderId="2" xfId="19" applyFont="1" applyFill="1" applyBorder="1" applyAlignment="1" applyProtection="1">
      <alignment horizontal="left" wrapText="1"/>
      <protection/>
    </xf>
    <xf numFmtId="37" fontId="5" fillId="2" borderId="3" xfId="19" applyFont="1" applyFill="1" applyBorder="1" applyAlignment="1">
      <alignment horizontal="center" wrapText="1"/>
      <protection/>
    </xf>
    <xf numFmtId="37" fontId="5" fillId="2" borderId="4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6" xfId="19" applyFont="1" applyFill="1" applyBorder="1" applyAlignment="1">
      <alignment horizontal="center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2" xfId="19" applyFont="1" applyFill="1" applyBorder="1" applyAlignment="1">
      <alignment horizontal="center" wrapText="1"/>
      <protection/>
    </xf>
    <xf numFmtId="37" fontId="5" fillId="2" borderId="0" xfId="19" applyFont="1" applyFill="1" applyAlignment="1">
      <alignment horizontal="center" wrapText="1"/>
      <protection/>
    </xf>
    <xf numFmtId="0" fontId="7" fillId="2" borderId="0" xfId="0" applyFont="1" applyFill="1" applyAlignment="1">
      <alignment/>
    </xf>
    <xf numFmtId="37" fontId="5" fillId="0" borderId="2" xfId="19" applyFont="1" applyFill="1" applyBorder="1" applyAlignment="1">
      <alignment horizontal="left"/>
      <protection/>
    </xf>
    <xf numFmtId="164" fontId="5" fillId="0" borderId="2" xfId="15" applyNumberFormat="1" applyFont="1" applyFill="1" applyBorder="1" applyAlignment="1">
      <alignment/>
    </xf>
    <xf numFmtId="164" fontId="5" fillId="0" borderId="4" xfId="15" applyNumberFormat="1" applyFont="1" applyFill="1" applyBorder="1" applyAlignment="1">
      <alignment/>
    </xf>
    <xf numFmtId="164" fontId="5" fillId="0" borderId="8" xfId="15" applyNumberFormat="1" applyFont="1" applyFill="1" applyBorder="1" applyAlignment="1">
      <alignment/>
    </xf>
    <xf numFmtId="164" fontId="5" fillId="0" borderId="9" xfId="15" applyNumberFormat="1" applyFont="1" applyBorder="1" applyAlignment="1">
      <alignment/>
    </xf>
    <xf numFmtId="164" fontId="4" fillId="0" borderId="1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19" applyFont="1" applyFill="1" applyBorder="1" applyAlignment="1">
      <alignment horizontal="left"/>
      <protection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13" xfId="15" applyNumberFormat="1" applyFont="1" applyBorder="1" applyAlignment="1">
      <alignment/>
    </xf>
    <xf numFmtId="164" fontId="7" fillId="0" borderId="14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19" applyFont="1" applyFill="1" applyBorder="1" applyAlignment="1">
      <alignment horizontal="left"/>
      <protection/>
    </xf>
    <xf numFmtId="164" fontId="7" fillId="0" borderId="15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7" fillId="0" borderId="11" xfId="15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164" fontId="10" fillId="0" borderId="11" xfId="15" applyNumberFormat="1" applyFont="1" applyBorder="1" applyAlignment="1">
      <alignment wrapText="1"/>
    </xf>
    <xf numFmtId="164" fontId="7" fillId="0" borderId="12" xfId="15" applyNumberFormat="1" applyFont="1" applyFill="1" applyBorder="1" applyAlignment="1">
      <alignment horizontal="center"/>
    </xf>
    <xf numFmtId="37" fontId="5" fillId="0" borderId="10" xfId="19" applyFont="1" applyFill="1" applyBorder="1" applyAlignment="1">
      <alignment horizontal="left"/>
      <protection/>
    </xf>
    <xf numFmtId="164" fontId="5" fillId="0" borderId="10" xfId="15" applyNumberFormat="1" applyFont="1" applyFill="1" applyBorder="1" applyAlignment="1">
      <alignment/>
    </xf>
    <xf numFmtId="164" fontId="5" fillId="0" borderId="10" xfId="15" applyNumberFormat="1" applyFont="1" applyBorder="1" applyAlignment="1">
      <alignment/>
    </xf>
    <xf numFmtId="164" fontId="10" fillId="0" borderId="10" xfId="15" applyNumberFormat="1" applyFont="1" applyBorder="1" applyAlignment="1">
      <alignment/>
    </xf>
    <xf numFmtId="37" fontId="5" fillId="0" borderId="2" xfId="19" applyFont="1" applyFill="1" applyBorder="1" applyAlignment="1">
      <alignment horizontal="left"/>
      <protection/>
    </xf>
    <xf numFmtId="164" fontId="10" fillId="3" borderId="2" xfId="15" applyNumberFormat="1" applyFont="1" applyFill="1" applyBorder="1" applyAlignment="1" quotePrefix="1">
      <alignment/>
    </xf>
    <xf numFmtId="164" fontId="7" fillId="0" borderId="4" xfId="15" applyNumberFormat="1" applyFont="1" applyFill="1" applyBorder="1" applyAlignment="1">
      <alignment/>
    </xf>
    <xf numFmtId="164" fontId="7" fillId="3" borderId="4" xfId="15" applyNumberFormat="1" applyFont="1" applyFill="1" applyBorder="1" applyAlignment="1">
      <alignment/>
    </xf>
    <xf numFmtId="164" fontId="7" fillId="0" borderId="7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37" fontId="5" fillId="0" borderId="11" xfId="19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 quotePrefix="1">
      <alignment/>
    </xf>
    <xf numFmtId="164" fontId="3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7" fillId="0" borderId="2" xfId="15" applyNumberFormat="1" applyFont="1" applyFill="1" applyBorder="1" applyAlignment="1" quotePrefix="1">
      <alignment/>
    </xf>
    <xf numFmtId="164" fontId="7" fillId="0" borderId="4" xfId="15" applyNumberFormat="1" applyFont="1" applyFill="1" applyBorder="1" applyAlignment="1" quotePrefix="1">
      <alignment/>
    </xf>
    <xf numFmtId="164" fontId="3" fillId="0" borderId="2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3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37" fontId="11" fillId="0" borderId="11" xfId="19" applyFont="1" applyFill="1" applyBorder="1" applyAlignment="1">
      <alignment horizontal="left"/>
      <protection/>
    </xf>
    <xf numFmtId="164" fontId="7" fillId="0" borderId="11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5" fillId="0" borderId="12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3" fillId="0" borderId="11" xfId="15" applyNumberFormat="1" applyFont="1" applyBorder="1" applyAlignment="1">
      <alignment/>
    </xf>
    <xf numFmtId="37" fontId="5" fillId="0" borderId="16" xfId="19" applyFont="1" applyFill="1" applyBorder="1" applyAlignment="1" quotePrefix="1">
      <alignment horizontal="left"/>
      <protection/>
    </xf>
    <xf numFmtId="164" fontId="3" fillId="0" borderId="10" xfId="15" applyNumberFormat="1" applyFont="1" applyBorder="1" applyAlignment="1">
      <alignment horizontal="right"/>
    </xf>
    <xf numFmtId="164" fontId="7" fillId="0" borderId="0" xfId="15" applyNumberFormat="1" applyFont="1" applyAlignment="1">
      <alignment horizontal="right"/>
    </xf>
    <xf numFmtId="37" fontId="4" fillId="0" borderId="0" xfId="19" applyFont="1" applyAlignment="1">
      <alignment horizontal="left"/>
      <protection/>
    </xf>
    <xf numFmtId="37" fontId="3" fillId="0" borderId="0" xfId="19" applyFont="1" applyBorder="1">
      <alignment/>
      <protection/>
    </xf>
    <xf numFmtId="37" fontId="4" fillId="0" borderId="0" xfId="19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4" fillId="0" borderId="0" xfId="19" applyFont="1" applyBorder="1" applyAlignment="1" quotePrefix="1">
      <alignment horizontal="left"/>
      <protection/>
    </xf>
    <xf numFmtId="37" fontId="3" fillId="0" borderId="0" xfId="19" applyFont="1" applyBorder="1" applyAlignment="1" quotePrefix="1">
      <alignment horizontal="left"/>
      <protection/>
    </xf>
    <xf numFmtId="0" fontId="4" fillId="0" borderId="0" xfId="0" applyFont="1" applyBorder="1" applyAlignment="1" quotePrefix="1">
      <alignment horizontal="left"/>
    </xf>
    <xf numFmtId="0" fontId="3" fillId="0" borderId="0" xfId="0" applyFont="1" applyAlignment="1" quotePrefix="1">
      <alignment/>
    </xf>
    <xf numFmtId="37" fontId="4" fillId="0" borderId="0" xfId="19" applyFont="1" applyBorder="1">
      <alignment/>
      <protection/>
    </xf>
    <xf numFmtId="0" fontId="3" fillId="0" borderId="0" xfId="0" applyFont="1" applyBorder="1" applyAlignment="1">
      <alignment horizontal="center"/>
    </xf>
    <xf numFmtId="37" fontId="5" fillId="0" borderId="0" xfId="19" applyFont="1" applyBorder="1">
      <alignment/>
      <protection/>
    </xf>
    <xf numFmtId="37" fontId="7" fillId="0" borderId="0" xfId="19" applyFont="1" applyBorder="1">
      <alignment/>
      <protection/>
    </xf>
    <xf numFmtId="0" fontId="3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7" fillId="3" borderId="7" xfId="15" applyNumberFormat="1" applyFont="1" applyFill="1" applyBorder="1" applyAlignment="1">
      <alignment horizontal="right"/>
    </xf>
    <xf numFmtId="164" fontId="7" fillId="3" borderId="2" xfId="15" applyNumberFormat="1" applyFont="1" applyFill="1" applyBorder="1" applyAlignment="1">
      <alignment horizontal="center"/>
    </xf>
    <xf numFmtId="164" fontId="7" fillId="0" borderId="15" xfId="15" applyNumberFormat="1" applyFont="1" applyBorder="1" applyAlignment="1">
      <alignment wrapText="1"/>
    </xf>
    <xf numFmtId="164" fontId="7" fillId="0" borderId="15" xfId="15" applyNumberFormat="1" applyFont="1" applyFill="1" applyBorder="1" applyAlignment="1">
      <alignment/>
    </xf>
    <xf numFmtId="37" fontId="2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6bud\2006%20Substance%20Abuse%20Files\2006%20Budget%20Monitoring%20Projection\2006%20SA%20Fund%20Budget%20Monitor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lights"/>
      <sheetName val="Staffing Changes"/>
      <sheetName val="2006 Adopted"/>
      <sheetName val="2006 Revised "/>
      <sheetName val="2006 ARMS YTD"/>
      <sheetName val="7303 Admin"/>
      <sheetName val="7304 CJIP"/>
      <sheetName val="7305 CCAP"/>
      <sheetName val="7310 HVP"/>
      <sheetName val="7320 Contracts"/>
      <sheetName val="7330 CCAP-CDP PH"/>
      <sheetName val="7334 CTU-HMC"/>
      <sheetName val="7335 Jud Admin Expenditures"/>
      <sheetName val="7340 ATR"/>
      <sheetName val="7350 Prevention"/>
      <sheetName val="7363 CD ITS"/>
      <sheetName val="7364 T&amp;T Sobering"/>
      <sheetName val="7365 Asmt Ctr"/>
      <sheetName val="7366 CJTA"/>
      <sheetName val="7368 GAIN"/>
      <sheetName val="7303 Staff"/>
      <sheetName val="Srebnik"/>
      <sheetName val="7304 Staff"/>
      <sheetName val="7330 CCAP - CD Staff"/>
      <sheetName val="7334 CTU HMC Staff"/>
      <sheetName val="7340 Staff"/>
      <sheetName val="7350 Prev Staff"/>
      <sheetName val="7363 CD ITS Staff"/>
      <sheetName val="7364 T&amp;T Staff"/>
      <sheetName val="7365 Asmt Ctr Staff"/>
      <sheetName val="7368 GAIN Staff"/>
      <sheetName val="Rent Allocation"/>
      <sheetName val="Admin Chgs"/>
      <sheetName val="IS Workstation Cost"/>
      <sheetName val="53211 and 53213 Telcom"/>
      <sheetName val="Telcom Chgs"/>
      <sheetName val="CJTA Transportation"/>
      <sheetName val="Drug Transports (CJTA) Chgs"/>
      <sheetName val="PCN Chgs"/>
      <sheetName val="Public Defense Chgs"/>
      <sheetName val="PONS File"/>
      <sheetName val="55000 Accounts Distri"/>
      <sheetName val="2006 Analysis"/>
      <sheetName val="2006 Exp &amp; Rev Projection"/>
    </sheetNames>
    <sheetDataSet>
      <sheetData sheetId="43">
        <row r="207">
          <cell r="C207">
            <v>26525191.98751746</v>
          </cell>
          <cell r="D207">
            <v>2152615.9850064297</v>
          </cell>
        </row>
        <row r="304">
          <cell r="C304">
            <v>0</v>
          </cell>
        </row>
        <row r="306">
          <cell r="B306">
            <v>3092262</v>
          </cell>
        </row>
        <row r="316">
          <cell r="C316">
            <v>176920</v>
          </cell>
        </row>
        <row r="317">
          <cell r="C317">
            <v>133900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tabSelected="1" zoomScale="75" zoomScaleNormal="75" workbookViewId="0" topLeftCell="A1">
      <selection activeCell="G14" sqref="G14"/>
    </sheetView>
  </sheetViews>
  <sheetFormatPr defaultColWidth="9.140625" defaultRowHeight="12.75"/>
  <cols>
    <col min="1" max="1" width="43.7109375" style="107" customWidth="1"/>
    <col min="2" max="2" width="14.7109375" style="4" customWidth="1"/>
    <col min="3" max="3" width="15.421875" style="18" customWidth="1"/>
    <col min="4" max="4" width="16.28125" style="4" customWidth="1"/>
    <col min="5" max="5" width="19.7109375" style="4" customWidth="1"/>
    <col min="6" max="6" width="20.7109375" style="4" customWidth="1"/>
    <col min="7" max="7" width="49.28125" style="1" customWidth="1"/>
    <col min="8" max="8" width="8.8515625" style="1" customWidth="1"/>
  </cols>
  <sheetData>
    <row r="1" spans="1:20" ht="20.25">
      <c r="A1" s="2" t="s">
        <v>0</v>
      </c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6" t="s">
        <v>1</v>
      </c>
      <c r="B2" s="116"/>
      <c r="C2" s="116"/>
      <c r="D2" s="116"/>
      <c r="E2" s="116"/>
      <c r="F2" s="116"/>
      <c r="G2" s="116"/>
      <c r="H2" s="7"/>
    </row>
    <row r="3" spans="1:8" s="1" customFormat="1" ht="19.5" customHeight="1">
      <c r="A3" s="8" t="s">
        <v>23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24</v>
      </c>
      <c r="B4" s="10"/>
      <c r="C4" s="10"/>
      <c r="D4" s="10"/>
      <c r="E4" s="10"/>
      <c r="F4" s="10"/>
      <c r="G4" s="11" t="s">
        <v>39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25</v>
      </c>
      <c r="B5" s="10"/>
      <c r="C5" s="10"/>
      <c r="D5" s="10"/>
      <c r="E5" s="10"/>
      <c r="F5" s="15"/>
      <c r="G5" s="11" t="s">
        <v>40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2</v>
      </c>
      <c r="B7" s="21" t="s">
        <v>3</v>
      </c>
      <c r="C7" s="22" t="s">
        <v>4</v>
      </c>
      <c r="D7" s="23" t="s">
        <v>5</v>
      </c>
      <c r="E7" s="24" t="s">
        <v>6</v>
      </c>
      <c r="F7" s="25" t="s">
        <v>7</v>
      </c>
      <c r="G7" s="26" t="s">
        <v>8</v>
      </c>
      <c r="H7" s="27"/>
    </row>
    <row r="8" spans="1:9" s="37" customFormat="1" ht="15.75">
      <c r="A8" s="29" t="s">
        <v>9</v>
      </c>
      <c r="B8" s="30">
        <v>2678871</v>
      </c>
      <c r="C8" s="31">
        <v>1616119</v>
      </c>
      <c r="D8" s="31">
        <f>B29</f>
        <v>2504567</v>
      </c>
      <c r="E8" s="32">
        <f>B29</f>
        <v>2504567</v>
      </c>
      <c r="F8" s="33"/>
      <c r="G8" s="34"/>
      <c r="H8" s="35"/>
      <c r="I8" s="36"/>
    </row>
    <row r="9" spans="1:9" s="46" customFormat="1" ht="15.75">
      <c r="A9" s="38" t="s">
        <v>10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31.5">
      <c r="A10" s="47" t="s">
        <v>26</v>
      </c>
      <c r="B10" s="39">
        <v>6488175</v>
      </c>
      <c r="C10" s="40">
        <v>7947553</v>
      </c>
      <c r="D10" s="40">
        <f aca="true" t="shared" si="0" ref="D10:D16">+C10</f>
        <v>7947553</v>
      </c>
      <c r="E10" s="40">
        <f>D10+1984794+79141+25000+5000</f>
        <v>10041488</v>
      </c>
      <c r="F10" s="115">
        <f aca="true" t="shared" si="1" ref="F10:F16">+E10-C10</f>
        <v>2093935</v>
      </c>
      <c r="G10" s="114" t="s">
        <v>41</v>
      </c>
      <c r="H10" s="44"/>
      <c r="I10" s="45"/>
    </row>
    <row r="11" spans="1:9" s="46" customFormat="1" ht="47.25">
      <c r="A11" s="47" t="s">
        <v>27</v>
      </c>
      <c r="B11" s="39">
        <v>9766927</v>
      </c>
      <c r="C11" s="40">
        <v>10894634</v>
      </c>
      <c r="D11" s="40">
        <f t="shared" si="0"/>
        <v>10894634</v>
      </c>
      <c r="E11" s="40">
        <f>D11+65000</f>
        <v>10959634</v>
      </c>
      <c r="F11" s="115">
        <f t="shared" si="1"/>
        <v>65000</v>
      </c>
      <c r="G11" s="114" t="s">
        <v>38</v>
      </c>
      <c r="H11" s="44"/>
      <c r="I11" s="45"/>
    </row>
    <row r="12" spans="1:9" s="46" customFormat="1" ht="15.75">
      <c r="A12" s="47" t="s">
        <v>28</v>
      </c>
      <c r="B12" s="39">
        <v>181380</v>
      </c>
      <c r="C12" s="40">
        <v>201600</v>
      </c>
      <c r="D12" s="40">
        <f t="shared" si="0"/>
        <v>201600</v>
      </c>
      <c r="E12" s="40">
        <f>D12</f>
        <v>201600</v>
      </c>
      <c r="F12" s="48">
        <f t="shared" si="1"/>
        <v>0</v>
      </c>
      <c r="G12" s="114"/>
      <c r="H12" s="44"/>
      <c r="I12" s="45"/>
    </row>
    <row r="13" spans="1:9" s="46" customFormat="1" ht="15.75">
      <c r="A13" s="47" t="s">
        <v>29</v>
      </c>
      <c r="B13" s="39">
        <f>2132008+1</f>
        <v>2132009</v>
      </c>
      <c r="C13" s="40">
        <v>1522279</v>
      </c>
      <c r="D13" s="40">
        <f t="shared" si="0"/>
        <v>1522279</v>
      </c>
      <c r="E13" s="40">
        <f>D13</f>
        <v>1522279</v>
      </c>
      <c r="F13" s="48">
        <f t="shared" si="1"/>
        <v>0</v>
      </c>
      <c r="G13" s="114"/>
      <c r="H13" s="44"/>
      <c r="I13" s="45"/>
    </row>
    <row r="14" spans="1:9" s="46" customFormat="1" ht="15.75">
      <c r="A14" s="47" t="s">
        <v>30</v>
      </c>
      <c r="B14" s="39">
        <v>4060</v>
      </c>
      <c r="C14" s="40">
        <v>0</v>
      </c>
      <c r="D14" s="40">
        <f t="shared" si="0"/>
        <v>0</v>
      </c>
      <c r="E14" s="40">
        <f>+'[1]2006 Exp &amp; Rev Projection'!$C$304</f>
        <v>0</v>
      </c>
      <c r="F14" s="48">
        <f t="shared" si="1"/>
        <v>0</v>
      </c>
      <c r="G14" s="114"/>
      <c r="H14" s="44"/>
      <c r="I14" s="45"/>
    </row>
    <row r="15" spans="1:9" s="46" customFormat="1" ht="15.75">
      <c r="A15" s="47" t="s">
        <v>31</v>
      </c>
      <c r="B15" s="39">
        <v>303382</v>
      </c>
      <c r="C15" s="40">
        <v>310820</v>
      </c>
      <c r="D15" s="40">
        <f t="shared" si="0"/>
        <v>310820</v>
      </c>
      <c r="E15" s="40">
        <f>+'[1]2006 Exp &amp; Rev Projection'!$C$317+'[1]2006 Exp &amp; Rev Projection'!$C$316</f>
        <v>310820</v>
      </c>
      <c r="F15" s="48">
        <f t="shared" si="1"/>
        <v>0</v>
      </c>
      <c r="G15" s="114"/>
      <c r="H15" s="44"/>
      <c r="I15" s="45"/>
    </row>
    <row r="16" spans="1:9" s="46" customFormat="1" ht="15.75">
      <c r="A16" s="47" t="s">
        <v>32</v>
      </c>
      <c r="B16" s="39">
        <v>2995952</v>
      </c>
      <c r="C16" s="40">
        <v>3092262</v>
      </c>
      <c r="D16" s="40">
        <f t="shared" si="0"/>
        <v>3092262</v>
      </c>
      <c r="E16" s="40">
        <f>+'[1]2006 Exp &amp; Rev Projection'!$B$306</f>
        <v>3092262</v>
      </c>
      <c r="F16" s="48">
        <f t="shared" si="1"/>
        <v>0</v>
      </c>
      <c r="G16" s="114"/>
      <c r="H16" s="44"/>
      <c r="I16" s="45"/>
    </row>
    <row r="17" spans="1:9" s="37" customFormat="1" ht="15.75">
      <c r="A17" s="29" t="s">
        <v>11</v>
      </c>
      <c r="B17" s="30">
        <f>SUM(B9:B16)</f>
        <v>21871885</v>
      </c>
      <c r="C17" s="30">
        <f>SUM(C10:C16)</f>
        <v>23969148</v>
      </c>
      <c r="D17" s="30">
        <f>SUM(D10:D16)</f>
        <v>23969148</v>
      </c>
      <c r="E17" s="30">
        <f>SUM(E10:E16)</f>
        <v>26128083</v>
      </c>
      <c r="F17" s="30">
        <f>SUM(F10:F16)</f>
        <v>2158935</v>
      </c>
      <c r="G17" s="50"/>
      <c r="H17" s="35"/>
      <c r="I17" s="36"/>
    </row>
    <row r="18" spans="1:9" s="46" customFormat="1" ht="15.75">
      <c r="A18" s="38" t="s">
        <v>12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33</v>
      </c>
      <c r="B19" s="39">
        <v>-1925376</v>
      </c>
      <c r="C19" s="40">
        <v>-2322248</v>
      </c>
      <c r="D19" s="40">
        <f>+C19</f>
        <v>-2322248</v>
      </c>
      <c r="E19" s="40">
        <f>-'[1]2006 Exp &amp; Rev Projection'!$D$207</f>
        <v>-2152615.9850064297</v>
      </c>
      <c r="F19" s="48">
        <f>+E19-C19</f>
        <v>169632.01499357028</v>
      </c>
      <c r="G19" s="114"/>
      <c r="H19" s="44"/>
      <c r="I19" s="45"/>
    </row>
    <row r="20" spans="1:9" s="46" customFormat="1" ht="31.5">
      <c r="A20" s="47" t="s">
        <v>34</v>
      </c>
      <c r="B20" s="39">
        <v>-20120813</v>
      </c>
      <c r="C20" s="40">
        <v>-21971721</v>
      </c>
      <c r="D20" s="40">
        <f>+C20</f>
        <v>-21971721</v>
      </c>
      <c r="E20" s="40">
        <f>-'[1]2006 Exp &amp; Rev Projection'!$C$207-E19-27712</f>
        <v>-24400288.002511032</v>
      </c>
      <c r="F20" s="48">
        <f>+E20-C20</f>
        <v>-2428567.002511032</v>
      </c>
      <c r="G20" s="114" t="s">
        <v>37</v>
      </c>
      <c r="H20" s="44"/>
      <c r="I20" s="45"/>
    </row>
    <row r="21" spans="1:9" s="46" customFormat="1" ht="15.75">
      <c r="A21" s="47"/>
      <c r="B21" s="39"/>
      <c r="C21" s="40"/>
      <c r="D21" s="40"/>
      <c r="E21" s="40"/>
      <c r="F21" s="48"/>
      <c r="G21" s="53"/>
      <c r="H21" s="44"/>
      <c r="I21" s="45"/>
    </row>
    <row r="22" spans="1:9" s="46" customFormat="1" ht="15.75">
      <c r="A22" s="47"/>
      <c r="B22" s="39"/>
      <c r="C22" s="54"/>
      <c r="D22" s="40"/>
      <c r="E22" s="40"/>
      <c r="F22" s="48"/>
      <c r="G22" s="49"/>
      <c r="H22" s="44"/>
      <c r="I22" s="45"/>
    </row>
    <row r="23" spans="1:9" s="37" customFormat="1" ht="15.75">
      <c r="A23" s="55" t="s">
        <v>13</v>
      </c>
      <c r="B23" s="56">
        <f>SUM(B19:B22)</f>
        <v>-22046189</v>
      </c>
      <c r="C23" s="56">
        <f>SUM(C19:C22)</f>
        <v>-24293969</v>
      </c>
      <c r="D23" s="56">
        <f>SUM(D19:D22)</f>
        <v>-24293969</v>
      </c>
      <c r="E23" s="56">
        <f>SUM(E19:E22)</f>
        <v>-26552903.98751746</v>
      </c>
      <c r="F23" s="57">
        <f>+E23-C23</f>
        <v>-2258934.987517461</v>
      </c>
      <c r="G23" s="58"/>
      <c r="H23" s="35"/>
      <c r="I23" s="36"/>
    </row>
    <row r="24" spans="1:9" s="46" customFormat="1" ht="15.75">
      <c r="A24" s="59" t="s">
        <v>14</v>
      </c>
      <c r="B24" s="60"/>
      <c r="C24" s="61">
        <f>-C23*0.01</f>
        <v>242939.69</v>
      </c>
      <c r="D24" s="61">
        <f>-D23*0.01</f>
        <v>242939.69</v>
      </c>
      <c r="E24" s="62"/>
      <c r="F24" s="63"/>
      <c r="G24" s="64"/>
      <c r="H24" s="44"/>
      <c r="I24" s="45"/>
    </row>
    <row r="25" spans="1:9" s="46" customFormat="1" ht="15.75">
      <c r="A25" s="65" t="s">
        <v>15</v>
      </c>
      <c r="B25" s="66"/>
      <c r="C25" s="39"/>
      <c r="D25" s="39"/>
      <c r="E25" s="39"/>
      <c r="F25" s="51"/>
      <c r="G25" s="67"/>
      <c r="H25" s="44"/>
      <c r="I25" s="45"/>
    </row>
    <row r="26" spans="1:9" s="46" customFormat="1" ht="15.75">
      <c r="A26" s="65"/>
      <c r="B26" s="66"/>
      <c r="C26" s="39"/>
      <c r="D26" s="39"/>
      <c r="E26" s="39"/>
      <c r="F26" s="51"/>
      <c r="G26" s="67"/>
      <c r="H26" s="44"/>
      <c r="I26" s="45"/>
    </row>
    <row r="27" spans="1:9" s="46" customFormat="1" ht="15.75">
      <c r="A27" s="65"/>
      <c r="B27" s="66"/>
      <c r="C27" s="39"/>
      <c r="D27" s="39"/>
      <c r="E27" s="39"/>
      <c r="F27" s="51"/>
      <c r="G27" s="67"/>
      <c r="H27" s="44"/>
      <c r="I27" s="45"/>
    </row>
    <row r="28" spans="1:9" s="46" customFormat="1" ht="15.75">
      <c r="A28" s="38" t="s">
        <v>16</v>
      </c>
      <c r="B28" s="68"/>
      <c r="C28" s="39"/>
      <c r="D28" s="39"/>
      <c r="E28" s="39"/>
      <c r="F28" s="51"/>
      <c r="G28" s="67"/>
      <c r="H28" s="44"/>
      <c r="I28" s="45"/>
    </row>
    <row r="29" spans="1:102" s="73" customFormat="1" ht="15.75">
      <c r="A29" s="29" t="s">
        <v>17</v>
      </c>
      <c r="B29" s="69">
        <f>+B8+B17+B23+B28</f>
        <v>2504567</v>
      </c>
      <c r="C29" s="70">
        <f>+C8+C17+C23+C24</f>
        <v>1534237.69</v>
      </c>
      <c r="D29" s="70">
        <f>+D8+D17+D23+D24</f>
        <v>2422685.69</v>
      </c>
      <c r="E29" s="70">
        <f>+E8+E17+E23+E24</f>
        <v>2079746.0124825388</v>
      </c>
      <c r="F29" s="63"/>
      <c r="G29" s="71"/>
      <c r="H29" s="44"/>
      <c r="I29" s="44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9" s="46" customFormat="1" ht="15.75">
      <c r="A30" s="65" t="s">
        <v>18</v>
      </c>
      <c r="B30" s="39">
        <v>0</v>
      </c>
      <c r="C30" s="40">
        <v>0</v>
      </c>
      <c r="D30" s="40">
        <v>0</v>
      </c>
      <c r="E30" s="74">
        <v>0</v>
      </c>
      <c r="F30" s="75"/>
      <c r="G30" s="76"/>
      <c r="H30" s="77"/>
      <c r="I30" s="45"/>
    </row>
    <row r="31" spans="1:9" s="46" customFormat="1" ht="15.75">
      <c r="A31" s="78" t="s">
        <v>35</v>
      </c>
      <c r="B31" s="39">
        <v>-38150</v>
      </c>
      <c r="C31" s="40"/>
      <c r="D31" s="40">
        <v>-38150</v>
      </c>
      <c r="E31" s="74"/>
      <c r="F31" s="79"/>
      <c r="G31" s="76"/>
      <c r="H31" s="77"/>
      <c r="I31" s="45"/>
    </row>
    <row r="32" spans="1:9" s="46" customFormat="1" ht="15.75">
      <c r="A32" s="78"/>
      <c r="B32" s="39"/>
      <c r="C32" s="40"/>
      <c r="D32" s="40"/>
      <c r="E32" s="74"/>
      <c r="F32" s="79"/>
      <c r="G32" s="76"/>
      <c r="H32" s="77"/>
      <c r="I32" s="45"/>
    </row>
    <row r="33" spans="1:9" s="37" customFormat="1" ht="15.75">
      <c r="A33" s="65" t="s">
        <v>19</v>
      </c>
      <c r="B33" s="80">
        <f>SUM(B30:B32)</f>
        <v>-38150</v>
      </c>
      <c r="C33" s="81">
        <f>SUM(C30:C32)</f>
        <v>0</v>
      </c>
      <c r="D33" s="81">
        <f>SUM(D30:D32)</f>
        <v>-38150</v>
      </c>
      <c r="E33" s="82">
        <f>SUM(E30:E32)</f>
        <v>0</v>
      </c>
      <c r="F33" s="83"/>
      <c r="G33" s="84"/>
      <c r="H33" s="85"/>
      <c r="I33" s="36"/>
    </row>
    <row r="34" spans="1:9" s="37" customFormat="1" ht="15.75">
      <c r="A34" s="29" t="s">
        <v>20</v>
      </c>
      <c r="B34" s="30">
        <f>+B29+B33</f>
        <v>2466417</v>
      </c>
      <c r="C34" s="31">
        <f>+C29+C33</f>
        <v>1534237.69</v>
      </c>
      <c r="D34" s="31">
        <f>+D29+D33</f>
        <v>2384535.69</v>
      </c>
      <c r="E34" s="31">
        <f>+E29+E33</f>
        <v>2079746.0124825388</v>
      </c>
      <c r="F34" s="33"/>
      <c r="G34" s="86"/>
      <c r="H34" s="35"/>
      <c r="I34" s="36"/>
    </row>
    <row r="35" spans="1:9" s="46" customFormat="1" ht="16.5" thickBot="1">
      <c r="A35" s="87" t="s">
        <v>21</v>
      </c>
      <c r="B35" s="113" t="s">
        <v>36</v>
      </c>
      <c r="C35" s="113" t="s">
        <v>36</v>
      </c>
      <c r="D35" s="113" t="s">
        <v>36</v>
      </c>
      <c r="E35" s="113" t="s">
        <v>36</v>
      </c>
      <c r="F35" s="112"/>
      <c r="G35" s="88"/>
      <c r="H35" s="89"/>
      <c r="I35" s="45"/>
    </row>
    <row r="36" spans="1:8" s="93" customFormat="1" ht="13.5" customHeight="1">
      <c r="A36" s="90" t="s">
        <v>22</v>
      </c>
      <c r="B36" s="91"/>
      <c r="C36" s="92"/>
      <c r="D36" s="91"/>
      <c r="E36" s="91"/>
      <c r="G36" s="91"/>
      <c r="H36" s="91"/>
    </row>
    <row r="37" spans="2:8" s="93" customFormat="1" ht="10.5" customHeight="1">
      <c r="B37" s="94"/>
      <c r="C37" s="95"/>
      <c r="D37" s="94"/>
      <c r="E37" s="91"/>
      <c r="F37" s="91"/>
      <c r="G37" s="94"/>
      <c r="H37" s="94"/>
    </row>
    <row r="38" spans="1:8" s="93" customFormat="1" ht="14.25" customHeight="1">
      <c r="A38" s="96"/>
      <c r="B38" s="94"/>
      <c r="C38" s="97"/>
      <c r="D38" s="94"/>
      <c r="E38" s="91"/>
      <c r="F38" s="91"/>
      <c r="G38" s="94"/>
      <c r="H38" s="94"/>
    </row>
    <row r="39" spans="1:8" s="93" customFormat="1" ht="11.25" customHeight="1">
      <c r="A39" s="98"/>
      <c r="B39" s="91"/>
      <c r="C39" s="99"/>
      <c r="D39" s="91"/>
      <c r="E39" s="91"/>
      <c r="F39" s="91"/>
      <c r="G39" s="100"/>
      <c r="H39" s="94"/>
    </row>
    <row r="40" spans="1:8" s="46" customFormat="1" ht="15" customHeight="1">
      <c r="A40" s="93"/>
      <c r="B40" s="72"/>
      <c r="C40" s="101"/>
      <c r="D40" s="72"/>
      <c r="E40" s="102"/>
      <c r="F40" s="102"/>
      <c r="G40" s="91"/>
      <c r="H40" s="102"/>
    </row>
    <row r="41" spans="1:8" s="46" customFormat="1" ht="15.75">
      <c r="A41" s="103"/>
      <c r="B41" s="104"/>
      <c r="C41" s="105"/>
      <c r="D41" s="104"/>
      <c r="E41" s="104"/>
      <c r="F41" s="104"/>
      <c r="G41" s="94"/>
      <c r="H41" s="72"/>
    </row>
    <row r="42" spans="1:8" s="46" customFormat="1" ht="15.75">
      <c r="A42" s="106"/>
      <c r="B42" s="104"/>
      <c r="C42" s="105"/>
      <c r="D42" s="104"/>
      <c r="E42" s="104"/>
      <c r="F42" s="104"/>
      <c r="G42" s="94"/>
      <c r="H42" s="72"/>
    </row>
    <row r="43" spans="1:8" s="46" customFormat="1" ht="15.75">
      <c r="A43" s="106"/>
      <c r="B43" s="104"/>
      <c r="C43" s="105"/>
      <c r="D43" s="104"/>
      <c r="E43" s="104"/>
      <c r="F43" s="104"/>
      <c r="G43" s="94"/>
      <c r="H43" s="72"/>
    </row>
    <row r="44" spans="1:8" s="46" customFormat="1" ht="15.75">
      <c r="A44" s="106"/>
      <c r="B44" s="104"/>
      <c r="C44" s="105"/>
      <c r="D44" s="104"/>
      <c r="E44" s="104"/>
      <c r="F44" s="104"/>
      <c r="G44" s="94"/>
      <c r="H44" s="72"/>
    </row>
    <row r="45" spans="1:8" s="46" customFormat="1" ht="15.75">
      <c r="A45" s="106"/>
      <c r="B45" s="104"/>
      <c r="C45" s="105"/>
      <c r="D45" s="104"/>
      <c r="E45" s="104"/>
      <c r="F45" s="104"/>
      <c r="G45" s="94"/>
      <c r="H45" s="72"/>
    </row>
    <row r="46" spans="1:8" s="46" customFormat="1" ht="15.75">
      <c r="A46" s="106"/>
      <c r="B46" s="104"/>
      <c r="C46" s="105"/>
      <c r="D46" s="104"/>
      <c r="E46" s="104"/>
      <c r="F46" s="104"/>
      <c r="G46" s="94"/>
      <c r="H46" s="72"/>
    </row>
    <row r="47" spans="2:8" ht="15">
      <c r="B47" s="108"/>
      <c r="C47" s="109"/>
      <c r="D47" s="108"/>
      <c r="E47" s="108"/>
      <c r="F47" s="108"/>
      <c r="G47" s="110"/>
      <c r="H47" s="111"/>
    </row>
    <row r="48" spans="2:8" ht="15">
      <c r="B48" s="108"/>
      <c r="C48" s="109"/>
      <c r="D48" s="108"/>
      <c r="E48" s="108"/>
      <c r="F48" s="108"/>
      <c r="G48" s="110"/>
      <c r="H48" s="111"/>
    </row>
    <row r="49" spans="2:8" ht="15">
      <c r="B49" s="108"/>
      <c r="C49" s="109"/>
      <c r="D49" s="108"/>
      <c r="E49" s="108"/>
      <c r="F49" s="108"/>
      <c r="G49" s="110"/>
      <c r="H49" s="111"/>
    </row>
    <row r="50" spans="2:8" ht="15">
      <c r="B50" s="108"/>
      <c r="C50" s="109"/>
      <c r="D50" s="108"/>
      <c r="E50" s="108"/>
      <c r="F50" s="108"/>
      <c r="G50" s="110"/>
      <c r="H50" s="111"/>
    </row>
    <row r="51" ht="12.75">
      <c r="G51" s="110"/>
    </row>
    <row r="52" ht="12.75">
      <c r="G52" s="110"/>
    </row>
    <row r="53" ht="12.75">
      <c r="G53" s="110"/>
    </row>
    <row r="54" ht="12.75">
      <c r="G54" s="110"/>
    </row>
    <row r="55" ht="12.75">
      <c r="G55" s="110"/>
    </row>
    <row r="56" ht="12.75">
      <c r="G56" s="110"/>
    </row>
    <row r="57" ht="12.75">
      <c r="G57" s="110"/>
    </row>
    <row r="58" ht="12.75">
      <c r="G58" s="110"/>
    </row>
    <row r="59" ht="12.75">
      <c r="G59" s="110"/>
    </row>
    <row r="60" ht="12.75">
      <c r="G60" s="110"/>
    </row>
    <row r="61" ht="12.75">
      <c r="G61" s="110"/>
    </row>
    <row r="62" ht="12.75">
      <c r="G62" s="110"/>
    </row>
    <row r="63" ht="12.75">
      <c r="G63" s="110"/>
    </row>
    <row r="64" ht="12.75">
      <c r="G64" s="110"/>
    </row>
    <row r="65" ht="12.75">
      <c r="G65" s="110"/>
    </row>
    <row r="66" ht="12.75">
      <c r="G66" s="110"/>
    </row>
    <row r="67" ht="12.75">
      <c r="G67" s="110"/>
    </row>
    <row r="68" ht="12.75">
      <c r="G68" s="110"/>
    </row>
    <row r="69" ht="12.75">
      <c r="G69" s="110"/>
    </row>
    <row r="70" ht="12.75">
      <c r="G70" s="110"/>
    </row>
    <row r="71" ht="12.75">
      <c r="G71" s="110"/>
    </row>
    <row r="72" ht="12.75">
      <c r="G72" s="110"/>
    </row>
    <row r="73" ht="12.75">
      <c r="G73" s="110"/>
    </row>
    <row r="74" ht="12.75">
      <c r="G74" s="110"/>
    </row>
    <row r="75" ht="12.75">
      <c r="G75" s="110"/>
    </row>
    <row r="76" ht="12.75">
      <c r="G76" s="110"/>
    </row>
    <row r="77" ht="12.75">
      <c r="G77" s="110"/>
    </row>
    <row r="78" ht="12.75">
      <c r="G78" s="110"/>
    </row>
    <row r="79" ht="12.75">
      <c r="G79" s="110"/>
    </row>
    <row r="80" ht="12.75">
      <c r="G80" s="110"/>
    </row>
    <row r="81" ht="12.75">
      <c r="G81" s="110"/>
    </row>
    <row r="82" ht="12.75">
      <c r="G82" s="110"/>
    </row>
    <row r="83" ht="12.75">
      <c r="G83" s="110"/>
    </row>
    <row r="84" ht="12.75">
      <c r="G84" s="110"/>
    </row>
    <row r="85" ht="12.75">
      <c r="G85" s="110"/>
    </row>
    <row r="86" ht="12.75">
      <c r="G86" s="110"/>
    </row>
    <row r="87" ht="12.75">
      <c r="G87" s="110"/>
    </row>
    <row r="88" ht="12.75">
      <c r="G88" s="110"/>
    </row>
    <row r="89" ht="12.75">
      <c r="G89" s="110"/>
    </row>
    <row r="90" ht="12.75">
      <c r="G90" s="110"/>
    </row>
    <row r="91" ht="12.75">
      <c r="G91" s="110"/>
    </row>
    <row r="92" ht="12.75">
      <c r="G92" s="110"/>
    </row>
    <row r="93" ht="12.75">
      <c r="G93" s="110"/>
    </row>
    <row r="94" ht="12.75">
      <c r="G94" s="110"/>
    </row>
    <row r="95" ht="12.75">
      <c r="G95" s="110"/>
    </row>
    <row r="96" ht="12.75">
      <c r="G96" s="110"/>
    </row>
    <row r="97" ht="12.75">
      <c r="G97" s="110"/>
    </row>
    <row r="98" ht="12.75">
      <c r="G98" s="110"/>
    </row>
    <row r="99" ht="12.75">
      <c r="G99" s="110"/>
    </row>
    <row r="100" ht="12.75">
      <c r="G100" s="110"/>
    </row>
    <row r="101" ht="12.75">
      <c r="G101" s="110"/>
    </row>
    <row r="102" ht="12.75">
      <c r="G102" s="110"/>
    </row>
    <row r="103" ht="12.75">
      <c r="G103" s="110"/>
    </row>
    <row r="104" ht="12.75">
      <c r="G104" s="110"/>
    </row>
    <row r="105" ht="12.75">
      <c r="G105" s="110"/>
    </row>
    <row r="106" ht="12.75">
      <c r="G106" s="110"/>
    </row>
    <row r="107" ht="12.75">
      <c r="G107" s="110"/>
    </row>
    <row r="108" ht="12.75">
      <c r="G108" s="110"/>
    </row>
    <row r="109" ht="12.75">
      <c r="G109" s="110"/>
    </row>
    <row r="110" ht="12.75">
      <c r="G110" s="110"/>
    </row>
    <row r="111" ht="12.75">
      <c r="G111" s="110"/>
    </row>
    <row r="112" ht="12.75">
      <c r="G112" s="110"/>
    </row>
    <row r="113" ht="12.75">
      <c r="G113" s="110"/>
    </row>
    <row r="114" ht="12.75">
      <c r="G114" s="110"/>
    </row>
    <row r="115" ht="12.75">
      <c r="G115" s="110"/>
    </row>
    <row r="116" ht="12.75">
      <c r="G116" s="110"/>
    </row>
    <row r="117" ht="12.75">
      <c r="G117" s="110"/>
    </row>
    <row r="118" ht="12.75">
      <c r="G118" s="110"/>
    </row>
    <row r="119" ht="12.75">
      <c r="G119" s="110"/>
    </row>
    <row r="120" ht="12.75">
      <c r="G120" s="110"/>
    </row>
    <row r="121" ht="12.75">
      <c r="G121" s="110"/>
    </row>
    <row r="122" ht="12.75">
      <c r="G122" s="110"/>
    </row>
    <row r="123" ht="12.75">
      <c r="G123" s="110"/>
    </row>
    <row r="124" ht="12.75">
      <c r="G124" s="110"/>
    </row>
    <row r="125" ht="12.75">
      <c r="G125" s="110"/>
    </row>
    <row r="126" ht="12.75">
      <c r="G126" s="110"/>
    </row>
    <row r="127" ht="12.75">
      <c r="G127" s="110"/>
    </row>
    <row r="128" ht="12.75">
      <c r="G128" s="110"/>
    </row>
    <row r="129" ht="12.75">
      <c r="G129" s="110"/>
    </row>
    <row r="130" ht="12.75">
      <c r="G130" s="110"/>
    </row>
    <row r="131" ht="12.75">
      <c r="G131" s="110"/>
    </row>
    <row r="132" ht="12.75">
      <c r="G132" s="110"/>
    </row>
    <row r="133" ht="12.75">
      <c r="G133" s="110"/>
    </row>
    <row r="134" ht="12.75">
      <c r="G134" s="110"/>
    </row>
    <row r="135" ht="12.75">
      <c r="G135" s="110"/>
    </row>
    <row r="136" ht="12.75">
      <c r="G136" s="110"/>
    </row>
    <row r="137" ht="12.75">
      <c r="G137" s="110"/>
    </row>
    <row r="138" ht="12.75">
      <c r="G138" s="110"/>
    </row>
    <row r="139" ht="12.75">
      <c r="G139" s="110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2006-08-07T23:14:17Z</cp:lastPrinted>
  <dcterms:created xsi:type="dcterms:W3CDTF">2006-04-10T21:55:54Z</dcterms:created>
  <dcterms:modified xsi:type="dcterms:W3CDTF">2006-08-09T22:55:05Z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