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Form C" sheetId="1" r:id="rId1"/>
  </sheets>
  <definedNames>
    <definedName name="_xlnm.Print_Area" localSheetId="0">'Form C'!$A$1:$G$67</definedName>
  </definedNames>
  <calcPr fullCalcOnLoad="1"/>
</workbook>
</file>

<file path=xl/sharedStrings.xml><?xml version="1.0" encoding="utf-8"?>
<sst xmlns="http://schemas.openxmlformats.org/spreadsheetml/2006/main" count="89" uniqueCount="88">
  <si>
    <t>Fund Name:        Public Health</t>
  </si>
  <si>
    <t>Fund Number:     000001800</t>
  </si>
  <si>
    <t>Prepared by:        Mark Leaf</t>
  </si>
  <si>
    <t>Category</t>
  </si>
  <si>
    <t xml:space="preserve">2007 Actual </t>
  </si>
  <si>
    <t>2008 Adopted</t>
  </si>
  <si>
    <t xml:space="preserve">2008 Revised  </t>
  </si>
  <si>
    <t>2008 Estimated</t>
  </si>
  <si>
    <t>Estimated-Adopted Change</t>
  </si>
  <si>
    <t>Explanation of Change</t>
  </si>
  <si>
    <t xml:space="preserve">Beginning Fund Balance </t>
  </si>
  <si>
    <t>Revenues</t>
  </si>
  <si>
    <t>LICENSES &amp; PERMITS</t>
  </si>
  <si>
    <t>Septic Tank revenue project lower</t>
  </si>
  <si>
    <t>FEDERAL GRANTS-DIRECT</t>
  </si>
  <si>
    <t>Higher Ryan White revenue projected</t>
  </si>
  <si>
    <t>FEDERAL GRANTS-INDIRECT</t>
  </si>
  <si>
    <t>CC-Fed-HRSA Hosp Prep increased by $1,877,586 &amp; Match lower projection</t>
  </si>
  <si>
    <t>STATE GRANTS</t>
  </si>
  <si>
    <t>State DOH CC increases &amp; AIDS Omnibus revenue increases</t>
  </si>
  <si>
    <t>STATE ENTITLEMENTS</t>
  </si>
  <si>
    <t>INTERGOVERNMENTAL PAYMENT</t>
  </si>
  <si>
    <t>Lower projections for FQHC and Title XIX &amp; FQHC</t>
  </si>
  <si>
    <t>CHARGES FOR SERVICES</t>
  </si>
  <si>
    <t>Lower personal health fees projected</t>
  </si>
  <si>
    <t>FINES &amp; FORFEITS</t>
  </si>
  <si>
    <t>MISCELLANEOUS REVENUE</t>
  </si>
  <si>
    <t>Kellogg revenue &amp; Childcare revenues lower</t>
  </si>
  <si>
    <t>NON REVENUE RECEIPTS</t>
  </si>
  <si>
    <t>Grant Budget Contingency includes ord 16241 passed in SEP posting in OCT</t>
  </si>
  <si>
    <t>OTHER FINANCING SOURCES</t>
  </si>
  <si>
    <t>VHS Levy - HS</t>
  </si>
  <si>
    <t>Total Revenues</t>
  </si>
  <si>
    <t>Expenditures</t>
  </si>
  <si>
    <t>SALARIES &amp; WAGES</t>
  </si>
  <si>
    <t>Salary savings &amp; vacancies</t>
  </si>
  <si>
    <t>PERSONAL BENEFITS</t>
  </si>
  <si>
    <t>Benefit savings projections</t>
  </si>
  <si>
    <t>SUPPLIES</t>
  </si>
  <si>
    <t>SERVICES &amp; OTHER CHARGES</t>
  </si>
  <si>
    <t>Contract projected higher</t>
  </si>
  <si>
    <t>INTRAGOVERNMENTAL SERVICE</t>
  </si>
  <si>
    <t>Higher long term lease &amp; facilities</t>
  </si>
  <si>
    <t>CAPITAL OUTLAY</t>
  </si>
  <si>
    <t>Vehicle purchases</t>
  </si>
  <si>
    <t>DEBT SERVICE</t>
  </si>
  <si>
    <t>Copier lease charged here, but budgeted in services &amp; other charges</t>
  </si>
  <si>
    <t>INTRA COUNTY CONTRIBUTNS.</t>
  </si>
  <si>
    <t>CONTINGENCIES</t>
  </si>
  <si>
    <t>CONTRA EXPENDITURES</t>
  </si>
  <si>
    <t>Salary &amp; historical savings projections found in salaries &amp; benefits above</t>
  </si>
  <si>
    <t>Total Expenditures</t>
  </si>
  <si>
    <t>Estimated Underexpenditures</t>
  </si>
  <si>
    <t>Other Fund Transactions</t>
  </si>
  <si>
    <t>GAAP Adj - Misc. Trust - EMS</t>
  </si>
  <si>
    <t>GAAP Adj - Misc. Trust - Martha Tapp Car Seat</t>
  </si>
  <si>
    <t>GAAP Adj - Misc Trust. - Childrens Health Initiative</t>
  </si>
  <si>
    <t>Total Other Fund Transactions</t>
  </si>
  <si>
    <t>Ending Fund Balance</t>
  </si>
  <si>
    <t>Designations and Reserves</t>
  </si>
  <si>
    <t>INVENTORY RESERVE</t>
  </si>
  <si>
    <t>RESERVE FOR FQHC PAYBACK 5</t>
  </si>
  <si>
    <t>RESERVE FOR ENCUMBRANCES</t>
  </si>
  <si>
    <t>DESIGNATED FOR REAPPROPRIATION</t>
  </si>
  <si>
    <t>TRAINING &amp; MEDICAL EQUIP FOR MEDIC ONE RESERVE</t>
  </si>
  <si>
    <t>PRIVATE FOUNDATIONS &amp; NON-PROFIT RESERVE</t>
  </si>
  <si>
    <t>RESERVE FOR CHILDREN'S HEALTH INITIATIVE</t>
  </si>
  <si>
    <t>Fund Balance drawdown for CHI projected expenditures H00211</t>
  </si>
  <si>
    <t>ENVIRONMENTAL HEALTH FEE RESERVE</t>
  </si>
  <si>
    <t>EH Reserve increase (Exp $22,448,451 - Rev $21,832,539)</t>
  </si>
  <si>
    <t>Total Designations and Reserves</t>
  </si>
  <si>
    <t>Ending Undesignated Fund Balance</t>
  </si>
  <si>
    <t>Target Fund Balance</t>
  </si>
  <si>
    <t>Financial Plan Notes:</t>
  </si>
  <si>
    <t>1.   2007 Actuals are based on CAFR</t>
  </si>
  <si>
    <t>2.  The target Public Health Fund balance goal is $1,000,000</t>
  </si>
  <si>
    <t>4.  Mitigation plans are being developed and will be implemented to maintain a positive fund balance at year end.</t>
  </si>
  <si>
    <t>MEDICAL EXAMINER SUPPLEMENTAL</t>
  </si>
  <si>
    <t>MEDICAL EXAMINER 4TH QTR SUPPLEMENTAL</t>
  </si>
  <si>
    <t>MEO 4th Qtr Supplemental ($17,834 Death Investigation Grant &amp; $28,293 Cremation Fees</t>
  </si>
  <si>
    <t>Date Prepared:               November 4, 2008</t>
  </si>
  <si>
    <t>5.  Reserve for FQHC payback for OB program removed in 2007 CAFR</t>
  </si>
  <si>
    <t>6.  4th Quarter Medical Examiner Supplemental Request included.</t>
  </si>
  <si>
    <t>4th Quarter MEO Supplemental for cremation fees</t>
  </si>
  <si>
    <t>Quarter:                          4th Quarter Supplemental 2008</t>
  </si>
  <si>
    <t>GENERAL FUND</t>
  </si>
  <si>
    <t>GF-CHILDREN &amp; FAMILY SET-ASIDE</t>
  </si>
  <si>
    <t>3.  GF is budgeted at 98% in the Public Health Fund with 2% reserved centrally.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</si>
</sst>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;[Red]\(#,##0\)"/>
    <numFmt numFmtId="166" formatCode="#,##0;[Red]\(#,##0\);0"/>
    <numFmt numFmtId="167" formatCode="m/d/yy;@"/>
    <numFmt numFmtId="168" formatCode="_(* #,##0.0_);_(* \(#,##0.0\);_(* &quot;-&quot;??_);_(@_)"/>
    <numFmt numFmtId="169" formatCode="_(* #,##0.000_);_(* \(#,##0.000\);_(* &quot;-&quot;??_);_(@_)"/>
    <numFmt numFmtId="170" formatCode="_(* #,##0.0000_);_(* \(#,##0.0000\);_(* &quot;-&quot;??_);_(@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1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6"/>
      <name val="Times New Roman"/>
      <family val="1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u val="single"/>
      <sz val="12"/>
      <name val="Times New Roman"/>
      <family val="1"/>
    </font>
    <font>
      <sz val="10"/>
      <name val="MS Sans Serif"/>
      <family val="0"/>
    </font>
    <font>
      <sz val="12"/>
      <name val="Arial"/>
      <family val="0"/>
    </font>
    <font>
      <sz val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9"/>
      <name val="Arial"/>
      <family val="0"/>
    </font>
    <font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7" fontId="3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37" fontId="6" fillId="0" borderId="0" xfId="21" applyFont="1" applyBorder="1" applyAlignment="1">
      <alignment horizontal="centerContinuous" wrapText="1"/>
      <protection/>
    </xf>
    <xf numFmtId="37" fontId="7" fillId="0" borderId="0" xfId="21" applyFont="1" applyBorder="1" applyAlignment="1">
      <alignment horizontal="centerContinuous" wrapText="1"/>
      <protection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0" fontId="3" fillId="2" borderId="0" xfId="0" applyFont="1" applyFill="1" applyBorder="1" applyAlignment="1">
      <alignment horizontal="left"/>
    </xf>
    <xf numFmtId="37" fontId="6" fillId="0" borderId="0" xfId="21" applyFont="1" applyBorder="1" applyAlignment="1">
      <alignment horizontal="center" wrapText="1"/>
      <protection/>
    </xf>
    <xf numFmtId="0" fontId="0" fillId="2" borderId="0" xfId="0" applyFill="1" applyBorder="1" applyAlignment="1">
      <alignment horizontal="centerContinuous"/>
    </xf>
    <xf numFmtId="37" fontId="3" fillId="0" borderId="0" xfId="21" applyFont="1" applyBorder="1" applyAlignment="1">
      <alignment horizontal="left" wrapText="1"/>
      <protection/>
    </xf>
    <xf numFmtId="0" fontId="0" fillId="2" borderId="0" xfId="0" applyFill="1" applyAlignment="1">
      <alignment horizontal="centerContinuous"/>
    </xf>
    <xf numFmtId="0" fontId="0" fillId="2" borderId="0" xfId="0" applyFill="1" applyAlignment="1">
      <alignment/>
    </xf>
    <xf numFmtId="37" fontId="8" fillId="0" borderId="0" xfId="21" applyFont="1" applyBorder="1" applyAlignment="1">
      <alignment horizontal="left"/>
      <protection/>
    </xf>
    <xf numFmtId="37" fontId="9" fillId="0" borderId="1" xfId="21" applyFont="1" applyBorder="1" applyAlignment="1">
      <alignment horizontal="left" wrapText="1"/>
      <protection/>
    </xf>
    <xf numFmtId="37" fontId="10" fillId="0" borderId="0" xfId="21" applyFont="1" applyBorder="1" applyAlignment="1">
      <alignment horizontal="left" wrapText="1"/>
      <protection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37" fontId="3" fillId="0" borderId="0" xfId="21" applyFont="1" applyBorder="1" applyAlignment="1">
      <alignment horizontal="centerContinuous" wrapText="1"/>
      <protection/>
    </xf>
    <xf numFmtId="37" fontId="11" fillId="0" borderId="0" xfId="21" applyFont="1" applyBorder="1" applyAlignment="1">
      <alignment horizontal="centerContinuous" wrapText="1"/>
      <protection/>
    </xf>
    <xf numFmtId="37" fontId="8" fillId="2" borderId="2" xfId="21" applyFont="1" applyFill="1" applyBorder="1" applyAlignment="1" applyProtection="1">
      <alignment horizontal="left" wrapText="1"/>
      <protection/>
    </xf>
    <xf numFmtId="37" fontId="8" fillId="2" borderId="3" xfId="21" applyFont="1" applyFill="1" applyBorder="1" applyAlignment="1">
      <alignment horizontal="center" wrapText="1"/>
      <protection/>
    </xf>
    <xf numFmtId="37" fontId="8" fillId="2" borderId="2" xfId="21" applyFont="1" applyFill="1" applyBorder="1" applyAlignment="1">
      <alignment horizontal="center" wrapText="1"/>
      <protection/>
    </xf>
    <xf numFmtId="37" fontId="8" fillId="2" borderId="4" xfId="21" applyFont="1" applyFill="1" applyBorder="1" applyAlignment="1">
      <alignment horizontal="center" wrapText="1"/>
      <protection/>
    </xf>
    <xf numFmtId="0" fontId="3" fillId="2" borderId="0" xfId="0" applyFont="1" applyFill="1" applyAlignment="1">
      <alignment/>
    </xf>
    <xf numFmtId="37" fontId="8" fillId="0" borderId="2" xfId="21" applyFont="1" applyFill="1" applyBorder="1" applyAlignment="1">
      <alignment horizontal="left"/>
      <protection/>
    </xf>
    <xf numFmtId="37" fontId="8" fillId="0" borderId="2" xfId="15" applyNumberFormat="1" applyFont="1" applyBorder="1" applyAlignment="1">
      <alignment/>
    </xf>
    <xf numFmtId="37" fontId="8" fillId="0" borderId="2" xfId="15" applyNumberFormat="1" applyFont="1" applyFill="1" applyBorder="1" applyAlignment="1">
      <alignment/>
    </xf>
    <xf numFmtId="37" fontId="8" fillId="0" borderId="2" xfId="15" applyNumberFormat="1" applyFont="1" applyBorder="1" applyAlignment="1">
      <alignment/>
    </xf>
    <xf numFmtId="164" fontId="9" fillId="0" borderId="5" xfId="15" applyNumberFormat="1" applyFont="1" applyBorder="1" applyAlignment="1">
      <alignment/>
    </xf>
    <xf numFmtId="0" fontId="8" fillId="0" borderId="0" xfId="0" applyFont="1" applyAlignment="1">
      <alignment/>
    </xf>
    <xf numFmtId="37" fontId="8" fillId="0" borderId="6" xfId="21" applyFont="1" applyFill="1" applyBorder="1" applyAlignment="1">
      <alignment horizontal="left"/>
      <protection/>
    </xf>
    <xf numFmtId="37" fontId="12" fillId="0" borderId="7" xfId="0" applyNumberFormat="1" applyFont="1" applyBorder="1" applyAlignment="1">
      <alignment/>
    </xf>
    <xf numFmtId="37" fontId="12" fillId="0" borderId="7" xfId="15" applyNumberFormat="1" applyFont="1" applyFill="1" applyBorder="1" applyAlignment="1">
      <alignment/>
    </xf>
    <xf numFmtId="37" fontId="3" fillId="0" borderId="0" xfId="0" applyNumberFormat="1" applyFont="1" applyAlignment="1" quotePrefix="1">
      <alignment/>
    </xf>
    <xf numFmtId="37" fontId="12" fillId="0" borderId="6" xfId="15" applyNumberFormat="1" applyFont="1" applyBorder="1" applyAlignment="1">
      <alignment/>
    </xf>
    <xf numFmtId="164" fontId="13" fillId="0" borderId="7" xfId="15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6" xfId="0" applyNumberFormat="1" applyFont="1" applyBorder="1" applyAlignment="1" quotePrefix="1">
      <alignment/>
    </xf>
    <xf numFmtId="37" fontId="12" fillId="0" borderId="6" xfId="0" applyNumberFormat="1" applyFont="1" applyBorder="1" applyAlignment="1">
      <alignment/>
    </xf>
    <xf numFmtId="164" fontId="13" fillId="0" borderId="6" xfId="15" applyNumberFormat="1" applyFont="1" applyBorder="1" applyAlignment="1">
      <alignment/>
    </xf>
    <xf numFmtId="0" fontId="0" fillId="0" borderId="6" xfId="0" applyNumberFormat="1" applyFont="1" applyBorder="1" applyAlignment="1">
      <alignment/>
    </xf>
    <xf numFmtId="37" fontId="3" fillId="0" borderId="6" xfId="0" applyNumberFormat="1" applyFont="1" applyFill="1" applyBorder="1" applyAlignment="1" quotePrefix="1">
      <alignment/>
    </xf>
    <xf numFmtId="37" fontId="0" fillId="0" borderId="6" xfId="21" applyFont="1" applyFill="1" applyBorder="1" applyAlignment="1">
      <alignment horizontal="left"/>
      <protection/>
    </xf>
    <xf numFmtId="37" fontId="12" fillId="0" borderId="6" xfId="15" applyNumberFormat="1" applyFont="1" applyFill="1" applyBorder="1" applyAlignment="1">
      <alignment/>
    </xf>
    <xf numFmtId="164" fontId="13" fillId="0" borderId="6" xfId="15" applyNumberFormat="1" applyFont="1" applyBorder="1" applyAlignment="1">
      <alignment wrapText="1"/>
    </xf>
    <xf numFmtId="37" fontId="3" fillId="0" borderId="6" xfId="15" applyNumberFormat="1" applyFont="1" applyFill="1" applyBorder="1" applyAlignment="1">
      <alignment/>
    </xf>
    <xf numFmtId="37" fontId="3" fillId="0" borderId="6" xfId="21" applyFont="1" applyFill="1" applyBorder="1" applyAlignment="1">
      <alignment horizontal="left"/>
      <protection/>
    </xf>
    <xf numFmtId="37" fontId="3" fillId="0" borderId="6" xfId="15" applyNumberFormat="1" applyFont="1" applyFill="1" applyBorder="1" applyAlignment="1">
      <alignment/>
    </xf>
    <xf numFmtId="37" fontId="3" fillId="0" borderId="6" xfId="15" applyNumberFormat="1" applyFont="1" applyBorder="1" applyAlignment="1">
      <alignment/>
    </xf>
    <xf numFmtId="37" fontId="8" fillId="0" borderId="2" xfId="15" applyNumberFormat="1" applyFont="1" applyFill="1" applyBorder="1" applyAlignment="1">
      <alignment/>
    </xf>
    <xf numFmtId="164" fontId="9" fillId="0" borderId="2" xfId="15" applyNumberFormat="1" applyFont="1" applyBorder="1" applyAlignment="1">
      <alignment/>
    </xf>
    <xf numFmtId="164" fontId="15" fillId="0" borderId="7" xfId="15" applyNumberFormat="1" applyFont="1" applyBorder="1" applyAlignment="1">
      <alignment/>
    </xf>
    <xf numFmtId="37" fontId="3" fillId="0" borderId="6" xfId="0" applyNumberFormat="1" applyFont="1" applyFill="1" applyBorder="1" applyAlignment="1">
      <alignment/>
    </xf>
    <xf numFmtId="37" fontId="3" fillId="0" borderId="0" xfId="0" applyNumberFormat="1" applyFont="1" applyAlignment="1">
      <alignment/>
    </xf>
    <xf numFmtId="37" fontId="8" fillId="0" borderId="5" xfId="21" applyFont="1" applyFill="1" applyBorder="1" applyAlignment="1">
      <alignment horizontal="left"/>
      <protection/>
    </xf>
    <xf numFmtId="37" fontId="8" fillId="0" borderId="6" xfId="15" applyNumberFormat="1" applyFont="1" applyFill="1" applyBorder="1" applyAlignment="1">
      <alignment/>
    </xf>
    <xf numFmtId="164" fontId="13" fillId="0" borderId="5" xfId="15" applyNumberFormat="1" applyFont="1" applyBorder="1" applyAlignment="1">
      <alignment/>
    </xf>
    <xf numFmtId="37" fontId="8" fillId="0" borderId="2" xfId="21" applyFont="1" applyFill="1" applyBorder="1" applyAlignment="1">
      <alignment horizontal="left"/>
      <protection/>
    </xf>
    <xf numFmtId="37" fontId="3" fillId="3" borderId="2" xfId="15" applyNumberFormat="1" applyFont="1" applyFill="1" applyBorder="1" applyAlignment="1" quotePrefix="1">
      <alignment/>
    </xf>
    <xf numFmtId="37" fontId="3" fillId="0" borderId="2" xfId="15" applyNumberFormat="1" applyFont="1" applyFill="1" applyBorder="1" applyAlignment="1">
      <alignment/>
    </xf>
    <xf numFmtId="37" fontId="3" fillId="3" borderId="2" xfId="15" applyNumberFormat="1" applyFont="1" applyFill="1" applyBorder="1" applyAlignment="1">
      <alignment/>
    </xf>
    <xf numFmtId="37" fontId="3" fillId="0" borderId="2" xfId="15" applyNumberFormat="1" applyFont="1" applyBorder="1" applyAlignment="1">
      <alignment/>
    </xf>
    <xf numFmtId="164" fontId="13" fillId="0" borderId="2" xfId="15" applyNumberFormat="1" applyFont="1" applyBorder="1" applyAlignment="1">
      <alignment/>
    </xf>
    <xf numFmtId="37" fontId="8" fillId="0" borderId="6" xfId="21" applyFont="1" applyFill="1" applyBorder="1" applyAlignment="1">
      <alignment horizontal="left"/>
      <protection/>
    </xf>
    <xf numFmtId="37" fontId="12" fillId="0" borderId="6" xfId="15" applyNumberFormat="1" applyFont="1" applyFill="1" applyBorder="1" applyAlignment="1" quotePrefix="1">
      <alignment/>
    </xf>
    <xf numFmtId="164" fontId="15" fillId="0" borderId="8" xfId="15" applyNumberFormat="1" applyFont="1" applyBorder="1" applyAlignment="1">
      <alignment/>
    </xf>
    <xf numFmtId="37" fontId="3" fillId="0" borderId="9" xfId="21" applyFont="1" applyFill="1" applyBorder="1" applyAlignment="1">
      <alignment horizontal="left"/>
      <protection/>
    </xf>
    <xf numFmtId="37" fontId="3" fillId="0" borderId="2" xfId="15" applyNumberFormat="1" applyFont="1" applyFill="1" applyBorder="1" applyAlignment="1" quotePrefix="1">
      <alignment/>
    </xf>
    <xf numFmtId="37" fontId="3" fillId="0" borderId="3" xfId="15" applyNumberFormat="1" applyFont="1" applyBorder="1" applyAlignment="1">
      <alignment/>
    </xf>
    <xf numFmtId="164" fontId="15" fillId="0" borderId="2" xfId="15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37" fontId="3" fillId="0" borderId="7" xfId="15" applyNumberFormat="1" applyFont="1" applyFill="1" applyBorder="1" applyAlignment="1">
      <alignment/>
    </xf>
    <xf numFmtId="164" fontId="15" fillId="0" borderId="6" xfId="15" applyNumberFormat="1" applyFont="1" applyFill="1" applyBorder="1" applyAlignment="1">
      <alignment/>
    </xf>
    <xf numFmtId="0" fontId="16" fillId="0" borderId="6" xfId="0" applyFont="1" applyBorder="1" applyAlignment="1">
      <alignment/>
    </xf>
    <xf numFmtId="37" fontId="12" fillId="0" borderId="6" xfId="15" applyNumberFormat="1" applyFont="1" applyFill="1" applyBorder="1" applyAlignment="1">
      <alignment/>
    </xf>
    <xf numFmtId="4" fontId="16" fillId="0" borderId="6" xfId="0" applyNumberFormat="1" applyFont="1" applyBorder="1" applyAlignment="1">
      <alignment/>
    </xf>
    <xf numFmtId="0" fontId="16" fillId="0" borderId="6" xfId="0" applyFont="1" applyBorder="1" applyAlignment="1">
      <alignment/>
    </xf>
    <xf numFmtId="37" fontId="17" fillId="0" borderId="6" xfId="21" applyFont="1" applyFill="1" applyBorder="1" applyAlignment="1">
      <alignment horizontal="left"/>
      <protection/>
    </xf>
    <xf numFmtId="37" fontId="3" fillId="0" borderId="0" xfId="15" applyNumberFormat="1" applyFont="1" applyFill="1" applyBorder="1" applyAlignment="1">
      <alignment/>
    </xf>
    <xf numFmtId="37" fontId="8" fillId="0" borderId="5" xfId="15" applyNumberFormat="1" applyFont="1" applyFill="1" applyBorder="1" applyAlignment="1">
      <alignment/>
    </xf>
    <xf numFmtId="37" fontId="8" fillId="0" borderId="0" xfId="15" applyNumberFormat="1" applyFont="1" applyFill="1" applyBorder="1" applyAlignment="1">
      <alignment/>
    </xf>
    <xf numFmtId="37" fontId="8" fillId="0" borderId="5" xfId="15" applyNumberFormat="1" applyFont="1" applyFill="1" applyBorder="1" applyAlignment="1">
      <alignment/>
    </xf>
    <xf numFmtId="164" fontId="9" fillId="0" borderId="6" xfId="15" applyNumberFormat="1" applyFont="1" applyFill="1" applyBorder="1" applyAlignment="1">
      <alignment/>
    </xf>
    <xf numFmtId="37" fontId="8" fillId="0" borderId="4" xfId="15" applyNumberFormat="1" applyFont="1" applyFill="1" applyBorder="1" applyAlignment="1">
      <alignment/>
    </xf>
    <xf numFmtId="37" fontId="8" fillId="0" borderId="10" xfId="15" applyNumberFormat="1" applyFont="1" applyBorder="1" applyAlignment="1">
      <alignment/>
    </xf>
    <xf numFmtId="164" fontId="15" fillId="0" borderId="6" xfId="15" applyNumberFormat="1" applyFont="1" applyBorder="1" applyAlignment="1">
      <alignment/>
    </xf>
    <xf numFmtId="37" fontId="8" fillId="0" borderId="2" xfId="21" applyFont="1" applyFill="1" applyBorder="1" applyAlignment="1" quotePrefix="1">
      <alignment horizontal="left"/>
      <protection/>
    </xf>
    <xf numFmtId="37" fontId="3" fillId="0" borderId="3" xfId="15" applyNumberFormat="1" applyFont="1" applyBorder="1" applyAlignment="1">
      <alignment horizontal="right"/>
    </xf>
    <xf numFmtId="164" fontId="15" fillId="0" borderId="5" xfId="15" applyNumberFormat="1" applyFont="1" applyBorder="1" applyAlignment="1">
      <alignment horizontal="right"/>
    </xf>
    <xf numFmtId="37" fontId="9" fillId="0" borderId="0" xfId="21" applyFont="1" applyAlignment="1">
      <alignment horizontal="left"/>
      <protection/>
    </xf>
    <xf numFmtId="43" fontId="15" fillId="0" borderId="0" xfId="15" applyFont="1" applyBorder="1" applyAlignment="1">
      <alignment/>
    </xf>
    <xf numFmtId="37" fontId="9" fillId="0" borderId="0" xfId="21" applyFont="1" applyBorder="1">
      <alignment/>
      <protection/>
    </xf>
    <xf numFmtId="37" fontId="15" fillId="0" borderId="0" xfId="21" applyFont="1" applyBorder="1">
      <alignment/>
      <protection/>
    </xf>
    <xf numFmtId="0" fontId="15" fillId="0" borderId="0" xfId="0" applyFont="1" applyAlignment="1">
      <alignment/>
    </xf>
    <xf numFmtId="37" fontId="9" fillId="0" borderId="0" xfId="21" applyFont="1" applyBorder="1" applyAlignment="1" quotePrefix="1">
      <alignment horizontal="left"/>
      <protection/>
    </xf>
    <xf numFmtId="0" fontId="15" fillId="0" borderId="0" xfId="0" applyFont="1" applyBorder="1" applyAlignment="1">
      <alignment/>
    </xf>
    <xf numFmtId="37" fontId="15" fillId="0" borderId="0" xfId="21" applyFont="1" applyFill="1" applyBorder="1" applyAlignment="1">
      <alignment horizontal="left"/>
      <protection/>
    </xf>
    <xf numFmtId="0" fontId="9" fillId="0" borderId="0" xfId="0" applyFont="1" applyBorder="1" applyAlignment="1" quotePrefix="1">
      <alignment horizontal="left"/>
    </xf>
    <xf numFmtId="0" fontId="15" fillId="0" borderId="0" xfId="0" applyFont="1" applyFill="1" applyAlignment="1">
      <alignment/>
    </xf>
    <xf numFmtId="37" fontId="8" fillId="0" borderId="0" xfId="21" applyFont="1" applyBorder="1">
      <alignment/>
      <protection/>
    </xf>
    <xf numFmtId="37" fontId="3" fillId="0" borderId="0" xfId="21" applyFont="1" applyBorder="1">
      <alignment/>
      <protection/>
    </xf>
    <xf numFmtId="0" fontId="15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37" fontId="14" fillId="0" borderId="0" xfId="22" applyNumberFormat="1" applyFont="1" applyFill="1" applyBorder="1" applyAlignment="1">
      <alignment horizontal="right" wrapText="1"/>
      <protection/>
    </xf>
    <xf numFmtId="37" fontId="3" fillId="0" borderId="6" xfId="0" applyNumberFormat="1" applyFont="1" applyBorder="1" applyAlignment="1" quotePrefix="1">
      <alignment/>
    </xf>
    <xf numFmtId="37" fontId="14" fillId="0" borderId="6" xfId="22" applyNumberFormat="1" applyFont="1" applyFill="1" applyBorder="1" applyAlignment="1">
      <alignment horizontal="right" wrapText="1"/>
      <protection/>
    </xf>
    <xf numFmtId="37" fontId="7" fillId="0" borderId="0" xfId="21" applyFont="1" applyBorder="1" applyAlignment="1">
      <alignment horizontal="center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IRPLAN.XLS" xfId="21"/>
    <cellStyle name="Normal_Form C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162"/>
  <sheetViews>
    <sheetView tabSelected="1" workbookViewId="0" topLeftCell="A1">
      <selection activeCell="A1" sqref="A1:IV1"/>
    </sheetView>
  </sheetViews>
  <sheetFormatPr defaultColWidth="9.140625" defaultRowHeight="12.75"/>
  <cols>
    <col min="1" max="1" width="47.140625" style="106" customWidth="1"/>
    <col min="2" max="2" width="14.57421875" style="15" customWidth="1"/>
    <col min="3" max="3" width="14.8515625" style="14" customWidth="1"/>
    <col min="4" max="4" width="13.7109375" style="15" customWidth="1"/>
    <col min="5" max="5" width="17.7109375" style="15" customWidth="1"/>
    <col min="6" max="6" width="20.7109375" style="15" customWidth="1"/>
    <col min="7" max="7" width="54.00390625" style="4" customWidth="1"/>
  </cols>
  <sheetData>
    <row r="1" spans="1:8" ht="20.25">
      <c r="A1" s="1"/>
      <c r="B1" s="2"/>
      <c r="C1" s="2"/>
      <c r="D1" s="2"/>
      <c r="E1" s="2"/>
      <c r="F1" s="2"/>
      <c r="G1" s="2"/>
      <c r="H1" s="3"/>
    </row>
    <row r="2" spans="1:7" s="4" customFormat="1" ht="19.5" customHeight="1">
      <c r="A2" s="113"/>
      <c r="B2" s="113"/>
      <c r="C2" s="113"/>
      <c r="D2" s="113"/>
      <c r="E2" s="113"/>
      <c r="F2" s="113"/>
      <c r="G2" s="113"/>
    </row>
    <row r="3" spans="1:7" s="4" customFormat="1" ht="19.5" customHeight="1">
      <c r="A3" s="5" t="s">
        <v>0</v>
      </c>
      <c r="B3" s="6"/>
      <c r="C3" s="6"/>
      <c r="D3" s="6"/>
      <c r="E3" s="6"/>
      <c r="F3" s="6"/>
      <c r="G3" s="6"/>
    </row>
    <row r="4" spans="1:8" s="10" customFormat="1" ht="15.75">
      <c r="A4" s="5" t="s">
        <v>1</v>
      </c>
      <c r="B4" s="7"/>
      <c r="C4" s="7"/>
      <c r="D4" s="7"/>
      <c r="E4" s="7"/>
      <c r="F4" s="7"/>
      <c r="G4" s="8" t="s">
        <v>84</v>
      </c>
      <c r="H4" s="9"/>
    </row>
    <row r="5" spans="1:8" s="10" customFormat="1" ht="15.75">
      <c r="A5" s="5" t="s">
        <v>2</v>
      </c>
      <c r="B5" s="7"/>
      <c r="C5" s="7"/>
      <c r="D5" s="7"/>
      <c r="E5" s="7"/>
      <c r="F5" s="11"/>
      <c r="G5" s="8" t="s">
        <v>80</v>
      </c>
      <c r="H5" s="9"/>
    </row>
    <row r="6" spans="1:6" ht="9" customHeight="1">
      <c r="A6" s="12"/>
      <c r="B6" s="13"/>
      <c r="E6" s="16"/>
      <c r="F6" s="17"/>
    </row>
    <row r="7" spans="1:7" s="22" customFormat="1" ht="33" customHeight="1">
      <c r="A7" s="18" t="s">
        <v>3</v>
      </c>
      <c r="B7" s="19" t="s">
        <v>4</v>
      </c>
      <c r="C7" s="20" t="s">
        <v>5</v>
      </c>
      <c r="D7" s="20" t="s">
        <v>6</v>
      </c>
      <c r="E7" s="21" t="s">
        <v>7</v>
      </c>
      <c r="F7" s="19" t="s">
        <v>8</v>
      </c>
      <c r="G7" s="20" t="s">
        <v>9</v>
      </c>
    </row>
    <row r="8" spans="1:7" s="28" customFormat="1" ht="15.75">
      <c r="A8" s="23" t="s">
        <v>10</v>
      </c>
      <c r="B8" s="24">
        <v>7546502.41</v>
      </c>
      <c r="C8" s="25">
        <v>7785329</v>
      </c>
      <c r="D8" s="25">
        <f>B47</f>
        <v>7499121.519999962</v>
      </c>
      <c r="E8" s="25">
        <f>B47</f>
        <v>7499121.519999962</v>
      </c>
      <c r="F8" s="26"/>
      <c r="G8" s="27"/>
    </row>
    <row r="9" spans="1:7" s="35" customFormat="1" ht="15.75">
      <c r="A9" s="29" t="s">
        <v>11</v>
      </c>
      <c r="B9" s="30"/>
      <c r="C9" s="31"/>
      <c r="D9" s="31"/>
      <c r="E9" s="32"/>
      <c r="F9" s="33"/>
      <c r="G9" s="34"/>
    </row>
    <row r="10" spans="1:7" s="35" customFormat="1" ht="15.75">
      <c r="A10" s="36" t="s">
        <v>12</v>
      </c>
      <c r="B10" s="37">
        <v>12077327.75</v>
      </c>
      <c r="C10" s="37">
        <v>12801633</v>
      </c>
      <c r="D10" s="37">
        <v>12801633</v>
      </c>
      <c r="E10" s="32">
        <v>12447769</v>
      </c>
      <c r="F10" s="33">
        <f aca="true" t="shared" si="0" ref="F10:F23">+E10-C10</f>
        <v>-353864</v>
      </c>
      <c r="G10" s="38" t="s">
        <v>13</v>
      </c>
    </row>
    <row r="11" spans="1:7" s="35" customFormat="1" ht="15.75">
      <c r="A11" s="36" t="s">
        <v>14</v>
      </c>
      <c r="B11" s="37">
        <v>12271679.12</v>
      </c>
      <c r="C11" s="37">
        <v>12170468</v>
      </c>
      <c r="D11" s="37">
        <v>12987696</v>
      </c>
      <c r="E11" s="32">
        <v>12517306</v>
      </c>
      <c r="F11" s="33">
        <f t="shared" si="0"/>
        <v>346838</v>
      </c>
      <c r="G11" s="38" t="s">
        <v>15</v>
      </c>
    </row>
    <row r="12" spans="1:7" s="35" customFormat="1" ht="15.75">
      <c r="A12" s="36" t="s">
        <v>16</v>
      </c>
      <c r="B12" s="37">
        <v>34352350.8</v>
      </c>
      <c r="C12" s="37">
        <v>32702177</v>
      </c>
      <c r="D12" s="37">
        <v>35111475</v>
      </c>
      <c r="E12" s="32">
        <v>34226430</v>
      </c>
      <c r="F12" s="33">
        <f t="shared" si="0"/>
        <v>1524253</v>
      </c>
      <c r="G12" s="38" t="s">
        <v>17</v>
      </c>
    </row>
    <row r="13" spans="1:7" s="35" customFormat="1" ht="15.75">
      <c r="A13" s="36" t="s">
        <v>18</v>
      </c>
      <c r="B13" s="37">
        <v>15049727.92</v>
      </c>
      <c r="C13" s="37">
        <v>18112905</v>
      </c>
      <c r="D13" s="37">
        <v>19378696</v>
      </c>
      <c r="E13" s="32">
        <f>19229953</f>
        <v>19229953</v>
      </c>
      <c r="F13" s="33">
        <f t="shared" si="0"/>
        <v>1117048</v>
      </c>
      <c r="G13" s="38" t="s">
        <v>19</v>
      </c>
    </row>
    <row r="14" spans="1:7" s="35" customFormat="1" ht="15.75">
      <c r="A14" s="36" t="s">
        <v>20</v>
      </c>
      <c r="B14" s="37">
        <v>9531747</v>
      </c>
      <c r="C14" s="37">
        <v>9562190</v>
      </c>
      <c r="D14" s="37">
        <v>9562190</v>
      </c>
      <c r="E14" s="32">
        <v>9562190</v>
      </c>
      <c r="F14" s="33">
        <f t="shared" si="0"/>
        <v>0</v>
      </c>
      <c r="G14" s="38"/>
    </row>
    <row r="15" spans="1:7" s="35" customFormat="1" ht="15.75">
      <c r="A15" s="36" t="s">
        <v>21</v>
      </c>
      <c r="B15" s="37">
        <v>48141434.33</v>
      </c>
      <c r="C15" s="37">
        <v>53548803</v>
      </c>
      <c r="D15" s="37">
        <v>56369428</v>
      </c>
      <c r="E15" s="32">
        <v>54339313</v>
      </c>
      <c r="F15" s="33">
        <f t="shared" si="0"/>
        <v>790510</v>
      </c>
      <c r="G15" s="38" t="s">
        <v>22</v>
      </c>
    </row>
    <row r="16" spans="1:7" s="35" customFormat="1" ht="15.75">
      <c r="A16" s="36" t="s">
        <v>23</v>
      </c>
      <c r="B16" s="37">
        <v>11502492.2</v>
      </c>
      <c r="C16" s="37">
        <v>13251974</v>
      </c>
      <c r="D16" s="37">
        <v>11908445</v>
      </c>
      <c r="E16" s="32">
        <f>12170621</f>
        <v>12170621</v>
      </c>
      <c r="F16" s="33">
        <f t="shared" si="0"/>
        <v>-1081353</v>
      </c>
      <c r="G16" s="38" t="s">
        <v>24</v>
      </c>
    </row>
    <row r="17" spans="1:7" s="35" customFormat="1" ht="15.75">
      <c r="A17" s="39" t="s">
        <v>25</v>
      </c>
      <c r="B17" s="37">
        <v>0</v>
      </c>
      <c r="C17" s="37">
        <v>0</v>
      </c>
      <c r="D17" s="37">
        <v>0</v>
      </c>
      <c r="E17" s="32">
        <v>25</v>
      </c>
      <c r="F17" s="33">
        <f t="shared" si="0"/>
        <v>25</v>
      </c>
      <c r="G17" s="38"/>
    </row>
    <row r="18" spans="1:7" s="35" customFormat="1" ht="15.75">
      <c r="A18" s="36" t="s">
        <v>26</v>
      </c>
      <c r="B18" s="37">
        <v>3111639.95</v>
      </c>
      <c r="C18" s="37">
        <v>4816739</v>
      </c>
      <c r="D18" s="37">
        <v>5015784</v>
      </c>
      <c r="E18" s="32">
        <v>4808779</v>
      </c>
      <c r="F18" s="33">
        <f t="shared" si="0"/>
        <v>-7960</v>
      </c>
      <c r="G18" s="38" t="s">
        <v>27</v>
      </c>
    </row>
    <row r="19" spans="1:7" s="35" customFormat="1" ht="15.75">
      <c r="A19" s="36" t="s">
        <v>28</v>
      </c>
      <c r="B19" s="37">
        <v>0</v>
      </c>
      <c r="C19" s="37">
        <v>4231854</v>
      </c>
      <c r="D19" s="37">
        <v>-1745497</v>
      </c>
      <c r="E19" s="32">
        <v>2533680</v>
      </c>
      <c r="F19" s="33">
        <f t="shared" si="0"/>
        <v>-1698174</v>
      </c>
      <c r="G19" s="38" t="s">
        <v>29</v>
      </c>
    </row>
    <row r="20" spans="1:7" s="35" customFormat="1" ht="15.75">
      <c r="A20" s="36" t="s">
        <v>30</v>
      </c>
      <c r="B20" s="37">
        <f>900+1220188.4</f>
        <v>1221088.4</v>
      </c>
      <c r="C20" s="40">
        <v>0</v>
      </c>
      <c r="D20" s="40">
        <v>0</v>
      </c>
      <c r="E20" s="111">
        <v>0</v>
      </c>
      <c r="F20" s="33">
        <f t="shared" si="0"/>
        <v>0</v>
      </c>
      <c r="G20" s="38" t="s">
        <v>31</v>
      </c>
    </row>
    <row r="21" spans="1:7" s="35" customFormat="1" ht="15.75">
      <c r="A21" s="41" t="s">
        <v>85</v>
      </c>
      <c r="B21" s="42">
        <v>25291310.4</v>
      </c>
      <c r="C21" s="40">
        <v>27248094</v>
      </c>
      <c r="D21" s="40">
        <f>27248094+80000</f>
        <v>27328094</v>
      </c>
      <c r="E21" s="112">
        <f>27441299-27441299+27328094</f>
        <v>27328094</v>
      </c>
      <c r="F21" s="33">
        <f t="shared" si="0"/>
        <v>80000</v>
      </c>
      <c r="G21" s="43"/>
    </row>
    <row r="22" spans="1:7" s="35" customFormat="1" ht="15.75">
      <c r="A22" s="41" t="s">
        <v>86</v>
      </c>
      <c r="B22" s="42">
        <v>4242624.96</v>
      </c>
      <c r="C22" s="44">
        <v>4335963</v>
      </c>
      <c r="D22" s="44">
        <v>4335963</v>
      </c>
      <c r="E22" s="112">
        <v>4335963</v>
      </c>
      <c r="F22" s="33">
        <f t="shared" si="0"/>
        <v>0</v>
      </c>
      <c r="G22" s="38"/>
    </row>
    <row r="23" spans="1:7" s="35" customFormat="1" ht="23.25">
      <c r="A23" s="41" t="s">
        <v>78</v>
      </c>
      <c r="B23" s="42">
        <v>0</v>
      </c>
      <c r="C23" s="44">
        <v>0</v>
      </c>
      <c r="D23" s="44">
        <v>0</v>
      </c>
      <c r="E23" s="110">
        <v>46127</v>
      </c>
      <c r="F23" s="33">
        <f t="shared" si="0"/>
        <v>46127</v>
      </c>
      <c r="G23" s="43" t="s">
        <v>79</v>
      </c>
    </row>
    <row r="24" spans="1:7" s="35" customFormat="1" ht="15.75">
      <c r="A24" s="45"/>
      <c r="B24" s="46"/>
      <c r="C24" s="46"/>
      <c r="D24" s="46"/>
      <c r="E24" s="46"/>
      <c r="F24" s="47"/>
      <c r="G24" s="38"/>
    </row>
    <row r="25" spans="1:7" s="28" customFormat="1" ht="15.75">
      <c r="A25" s="23" t="s">
        <v>32</v>
      </c>
      <c r="B25" s="25">
        <f>SUM(B9:B24)</f>
        <v>176793422.82999998</v>
      </c>
      <c r="C25" s="25">
        <f>SUM(C9:C24)</f>
        <v>192782800</v>
      </c>
      <c r="D25" s="25">
        <f>SUM(D9:D24)</f>
        <v>193053907</v>
      </c>
      <c r="E25" s="48">
        <f>SUM(E9:E24)</f>
        <v>193546250</v>
      </c>
      <c r="F25" s="25">
        <f>SUM(F9:F24)</f>
        <v>763450</v>
      </c>
      <c r="G25" s="49"/>
    </row>
    <row r="26" spans="1:7" s="35" customFormat="1" ht="15.75">
      <c r="A26" s="29" t="s">
        <v>33</v>
      </c>
      <c r="B26" s="46"/>
      <c r="C26" s="46"/>
      <c r="D26" s="46"/>
      <c r="E26" s="44"/>
      <c r="F26" s="47"/>
      <c r="G26" s="50"/>
    </row>
    <row r="27" spans="1:7" s="35" customFormat="1" ht="15.75">
      <c r="A27" s="36" t="s">
        <v>34</v>
      </c>
      <c r="B27" s="37">
        <v>-79729319.01</v>
      </c>
      <c r="C27" s="51">
        <v>-86294249</v>
      </c>
      <c r="D27" s="51">
        <v>-88847809</v>
      </c>
      <c r="E27" s="52">
        <v>-84626060</v>
      </c>
      <c r="F27" s="33">
        <f aca="true" t="shared" si="1" ref="F27:F37">+E27-C27</f>
        <v>1668189</v>
      </c>
      <c r="G27" s="43" t="s">
        <v>35</v>
      </c>
    </row>
    <row r="28" spans="1:7" s="35" customFormat="1" ht="15.75">
      <c r="A28" s="36" t="s">
        <v>36</v>
      </c>
      <c r="B28" s="37">
        <v>-28795591.8</v>
      </c>
      <c r="C28" s="51">
        <v>-33205091</v>
      </c>
      <c r="D28" s="51">
        <v>-33778613</v>
      </c>
      <c r="E28" s="52">
        <v>-31036655</v>
      </c>
      <c r="F28" s="33">
        <f t="shared" si="1"/>
        <v>2168436</v>
      </c>
      <c r="G28" s="38" t="s">
        <v>37</v>
      </c>
    </row>
    <row r="29" spans="1:7" s="35" customFormat="1" ht="15.75">
      <c r="A29" s="36" t="s">
        <v>38</v>
      </c>
      <c r="B29" s="37">
        <v>-11170596.03</v>
      </c>
      <c r="C29" s="51">
        <v>-7062880</v>
      </c>
      <c r="D29" s="51">
        <v>-7206927</v>
      </c>
      <c r="E29" s="52">
        <v>-7434140</v>
      </c>
      <c r="F29" s="33">
        <f t="shared" si="1"/>
        <v>-371260</v>
      </c>
      <c r="G29" s="38"/>
    </row>
    <row r="30" spans="1:7" s="35" customFormat="1" ht="15.75">
      <c r="A30" s="36" t="s">
        <v>39</v>
      </c>
      <c r="B30" s="37">
        <v>-43247517.95</v>
      </c>
      <c r="C30" s="51">
        <v>-47167842</v>
      </c>
      <c r="D30" s="51">
        <v>-53091583</v>
      </c>
      <c r="E30" s="52">
        <v>-53237008</v>
      </c>
      <c r="F30" s="33">
        <f t="shared" si="1"/>
        <v>-6069166</v>
      </c>
      <c r="G30" s="43" t="s">
        <v>40</v>
      </c>
    </row>
    <row r="31" spans="1:7" s="35" customFormat="1" ht="15.75">
      <c r="A31" s="36" t="s">
        <v>41</v>
      </c>
      <c r="B31" s="37">
        <v>-13855758.97</v>
      </c>
      <c r="C31" s="51">
        <v>-13367179</v>
      </c>
      <c r="D31" s="51">
        <v>-13411805</v>
      </c>
      <c r="E31" s="52">
        <v>-13581007</v>
      </c>
      <c r="F31" s="33">
        <f t="shared" si="1"/>
        <v>-213828</v>
      </c>
      <c r="G31" s="38" t="s">
        <v>42</v>
      </c>
    </row>
    <row r="32" spans="1:7" s="35" customFormat="1" ht="15.75">
      <c r="A32" s="36" t="s">
        <v>43</v>
      </c>
      <c r="B32" s="37">
        <v>-863329.5</v>
      </c>
      <c r="C32" s="51">
        <v>-1372931</v>
      </c>
      <c r="D32" s="51">
        <v>-1419147</v>
      </c>
      <c r="E32" s="52">
        <v>-1216614</v>
      </c>
      <c r="F32" s="33">
        <f t="shared" si="1"/>
        <v>156317</v>
      </c>
      <c r="G32" s="38" t="s">
        <v>44</v>
      </c>
    </row>
    <row r="33" spans="1:7" s="35" customFormat="1" ht="15.75">
      <c r="A33" s="36" t="s">
        <v>45</v>
      </c>
      <c r="B33" s="37">
        <v>-169445.44</v>
      </c>
      <c r="C33" s="51">
        <v>-30000</v>
      </c>
      <c r="D33" s="51">
        <v>-30000</v>
      </c>
      <c r="E33" s="52">
        <v>-98990</v>
      </c>
      <c r="F33" s="33">
        <f t="shared" si="1"/>
        <v>-68990</v>
      </c>
      <c r="G33" s="38" t="s">
        <v>46</v>
      </c>
    </row>
    <row r="34" spans="1:7" s="35" customFormat="1" ht="15.75">
      <c r="A34" s="36" t="s">
        <v>47</v>
      </c>
      <c r="B34" s="37">
        <v>-192196</v>
      </c>
      <c r="C34" s="51">
        <v>-138609</v>
      </c>
      <c r="D34" s="51">
        <v>-138609</v>
      </c>
      <c r="E34" s="52">
        <v>-138609</v>
      </c>
      <c r="F34" s="33">
        <f t="shared" si="1"/>
        <v>0</v>
      </c>
      <c r="G34" s="43"/>
    </row>
    <row r="35" spans="1:7" s="35" customFormat="1" ht="15.75">
      <c r="A35" s="36" t="s">
        <v>48</v>
      </c>
      <c r="B35" s="37">
        <v>0</v>
      </c>
      <c r="C35" s="51">
        <v>-7021839</v>
      </c>
      <c r="D35" s="51">
        <v>1499303</v>
      </c>
      <c r="E35" s="52">
        <v>-2533680</v>
      </c>
      <c r="F35" s="33">
        <f t="shared" si="1"/>
        <v>4488159</v>
      </c>
      <c r="G35" s="38" t="s">
        <v>29</v>
      </c>
    </row>
    <row r="36" spans="1:7" s="35" customFormat="1" ht="15.75">
      <c r="A36" s="36" t="s">
        <v>49</v>
      </c>
      <c r="B36" s="37">
        <v>0</v>
      </c>
      <c r="C36" s="51">
        <v>2877820</v>
      </c>
      <c r="D36" s="51">
        <v>2828712</v>
      </c>
      <c r="E36" s="52">
        <v>0</v>
      </c>
      <c r="F36" s="33">
        <f t="shared" si="1"/>
        <v>-2877820</v>
      </c>
      <c r="G36" s="38" t="s">
        <v>50</v>
      </c>
    </row>
    <row r="37" spans="1:7" s="35" customFormat="1" ht="15.75">
      <c r="A37" s="39" t="s">
        <v>77</v>
      </c>
      <c r="B37" s="37">
        <v>0</v>
      </c>
      <c r="C37" s="51">
        <v>0</v>
      </c>
      <c r="D37" s="51">
        <v>0</v>
      </c>
      <c r="E37" s="52">
        <v>17834</v>
      </c>
      <c r="F37" s="33">
        <f t="shared" si="1"/>
        <v>17834</v>
      </c>
      <c r="G37" s="38" t="s">
        <v>83</v>
      </c>
    </row>
    <row r="38" spans="1:7" s="35" customFormat="1" ht="15.75">
      <c r="A38" s="36"/>
      <c r="B38" s="37"/>
      <c r="C38" s="51"/>
      <c r="D38" s="51"/>
      <c r="E38" s="52"/>
      <c r="F38" s="33"/>
      <c r="G38" s="38"/>
    </row>
    <row r="39" spans="1:7" s="28" customFormat="1" ht="15.75">
      <c r="A39" s="53" t="s">
        <v>51</v>
      </c>
      <c r="B39" s="54">
        <f>SUM(B27:B37)</f>
        <v>-178023754.70000002</v>
      </c>
      <c r="C39" s="54">
        <f>SUM(C27:C37)</f>
        <v>-192782800</v>
      </c>
      <c r="D39" s="54">
        <f>SUM(D27:D37)</f>
        <v>-193596478</v>
      </c>
      <c r="E39" s="54">
        <f>SUM(E27:E37)</f>
        <v>-193884929</v>
      </c>
      <c r="F39" s="54">
        <f>SUM(F27:F36)</f>
        <v>-1119963</v>
      </c>
      <c r="G39" s="55"/>
    </row>
    <row r="40" spans="1:7" s="35" customFormat="1" ht="15.75">
      <c r="A40" s="56" t="s">
        <v>52</v>
      </c>
      <c r="B40" s="57"/>
      <c r="C40" s="58"/>
      <c r="D40" s="58"/>
      <c r="E40" s="59"/>
      <c r="F40" s="60"/>
      <c r="G40" s="61"/>
    </row>
    <row r="41" spans="1:7" s="35" customFormat="1" ht="15.75">
      <c r="A41" s="62" t="s">
        <v>53</v>
      </c>
      <c r="B41" s="63"/>
      <c r="C41" s="46"/>
      <c r="D41" s="46"/>
      <c r="E41" s="46"/>
      <c r="F41" s="47"/>
      <c r="G41" s="64"/>
    </row>
    <row r="42" spans="1:7" s="35" customFormat="1" ht="15.75">
      <c r="A42" s="65" t="s">
        <v>54</v>
      </c>
      <c r="B42" s="63">
        <v>60833.48</v>
      </c>
      <c r="C42" s="46"/>
      <c r="D42" s="46"/>
      <c r="E42" s="46"/>
      <c r="F42" s="33">
        <f>+E42-C42</f>
        <v>0</v>
      </c>
      <c r="G42" s="64"/>
    </row>
    <row r="43" spans="1:7" s="35" customFormat="1" ht="15.75">
      <c r="A43" s="65" t="s">
        <v>55</v>
      </c>
      <c r="B43" s="63">
        <v>38117.5</v>
      </c>
      <c r="C43" s="46"/>
      <c r="D43" s="46"/>
      <c r="E43" s="46"/>
      <c r="F43" s="33">
        <f>+E43-C43</f>
        <v>0</v>
      </c>
      <c r="G43" s="64"/>
    </row>
    <row r="44" spans="1:7" s="35" customFormat="1" ht="15.75">
      <c r="A44" s="65" t="s">
        <v>56</v>
      </c>
      <c r="B44" s="63">
        <v>1084000</v>
      </c>
      <c r="C44" s="46"/>
      <c r="D44" s="46"/>
      <c r="E44" s="46"/>
      <c r="F44" s="33">
        <f>+E44-C44</f>
        <v>0</v>
      </c>
      <c r="G44" s="64"/>
    </row>
    <row r="45" spans="1:7" s="35" customFormat="1" ht="15.75">
      <c r="A45" s="62"/>
      <c r="B45" s="63"/>
      <c r="C45" s="46"/>
      <c r="D45" s="46"/>
      <c r="E45" s="46"/>
      <c r="F45" s="33">
        <f>+E45-C45</f>
        <v>0</v>
      </c>
      <c r="G45" s="64"/>
    </row>
    <row r="46" spans="1:7" s="35" customFormat="1" ht="15.75">
      <c r="A46" s="29" t="s">
        <v>57</v>
      </c>
      <c r="B46" s="63">
        <f>SUM(B42:B45)</f>
        <v>1182950.98</v>
      </c>
      <c r="C46" s="46"/>
      <c r="D46" s="46"/>
      <c r="E46" s="46"/>
      <c r="F46" s="47"/>
      <c r="G46" s="64"/>
    </row>
    <row r="47" spans="1:89" s="70" customFormat="1" ht="15.75">
      <c r="A47" s="23" t="s">
        <v>58</v>
      </c>
      <c r="B47" s="66">
        <f>+B8+B25+B39+B46</f>
        <v>7499121.519999962</v>
      </c>
      <c r="C47" s="66">
        <f>+C8+C25+C39+C40</f>
        <v>7785329</v>
      </c>
      <c r="D47" s="66">
        <f>+D8+D25+D39+D40</f>
        <v>6956550.519999951</v>
      </c>
      <c r="E47" s="66">
        <f>+E8+E25+E39+E40</f>
        <v>7160442.519999951</v>
      </c>
      <c r="F47" s="67"/>
      <c r="G47" s="68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69"/>
      <c r="CC47" s="69"/>
      <c r="CD47" s="69"/>
      <c r="CE47" s="69"/>
      <c r="CF47" s="69"/>
      <c r="CG47" s="69"/>
      <c r="CH47" s="69"/>
      <c r="CI47" s="69"/>
      <c r="CJ47" s="69"/>
      <c r="CK47" s="69"/>
    </row>
    <row r="48" spans="1:7" s="35" customFormat="1" ht="15.75">
      <c r="A48" s="62" t="s">
        <v>59</v>
      </c>
      <c r="B48" s="46"/>
      <c r="C48" s="46"/>
      <c r="D48" s="46"/>
      <c r="E48" s="46"/>
      <c r="F48" s="71"/>
      <c r="G48" s="72"/>
    </row>
    <row r="49" spans="1:7" s="35" customFormat="1" ht="15.75">
      <c r="A49" s="73" t="s">
        <v>60</v>
      </c>
      <c r="B49" s="74">
        <v>-424816.42</v>
      </c>
      <c r="C49" s="74">
        <v>-424816.42</v>
      </c>
      <c r="D49" s="74">
        <v>-424816.42</v>
      </c>
      <c r="E49" s="74">
        <v>-424816.42</v>
      </c>
      <c r="F49" s="33">
        <f aca="true" t="shared" si="2" ref="F49:F56">+E49-C49</f>
        <v>0</v>
      </c>
      <c r="G49" s="72"/>
    </row>
    <row r="50" spans="1:7" s="35" customFormat="1" ht="15.75">
      <c r="A50" s="73" t="s">
        <v>61</v>
      </c>
      <c r="B50" s="74">
        <v>0</v>
      </c>
      <c r="C50" s="74">
        <v>0</v>
      </c>
      <c r="D50" s="74">
        <v>0</v>
      </c>
      <c r="E50" s="74">
        <v>-700000</v>
      </c>
      <c r="F50" s="33">
        <f t="shared" si="2"/>
        <v>-700000</v>
      </c>
      <c r="G50" s="72"/>
    </row>
    <row r="51" spans="1:7" s="35" customFormat="1" ht="15.75">
      <c r="A51" s="75" t="s">
        <v>62</v>
      </c>
      <c r="B51" s="74">
        <v>-289991</v>
      </c>
      <c r="C51" s="74">
        <v>-289991</v>
      </c>
      <c r="D51" s="74">
        <v>-289991</v>
      </c>
      <c r="E51" s="74"/>
      <c r="F51" s="33">
        <f t="shared" si="2"/>
        <v>289991</v>
      </c>
      <c r="G51" s="72"/>
    </row>
    <row r="52" spans="1:7" s="35" customFormat="1" ht="15.75">
      <c r="A52" s="75" t="s">
        <v>63</v>
      </c>
      <c r="B52" s="74">
        <v>-652936</v>
      </c>
      <c r="C52" s="74">
        <v>-652936</v>
      </c>
      <c r="D52" s="74">
        <v>-652936</v>
      </c>
      <c r="E52" s="74"/>
      <c r="F52" s="33">
        <f t="shared" si="2"/>
        <v>652936</v>
      </c>
      <c r="G52" s="72"/>
    </row>
    <row r="53" spans="1:7" s="35" customFormat="1" ht="15.75">
      <c r="A53" s="76" t="s">
        <v>64</v>
      </c>
      <c r="B53" s="74">
        <v>-60833.48</v>
      </c>
      <c r="C53" s="74">
        <v>-60833.48</v>
      </c>
      <c r="D53" s="74">
        <v>-60833.48</v>
      </c>
      <c r="E53" s="74">
        <v>-60833.48</v>
      </c>
      <c r="F53" s="33">
        <f t="shared" si="2"/>
        <v>0</v>
      </c>
      <c r="G53" s="72"/>
    </row>
    <row r="54" spans="1:7" s="35" customFormat="1" ht="15.75">
      <c r="A54" s="75" t="s">
        <v>65</v>
      </c>
      <c r="B54" s="74">
        <v>-38117.5</v>
      </c>
      <c r="C54" s="74">
        <v>-38117.5</v>
      </c>
      <c r="D54" s="74">
        <v>-38117.5</v>
      </c>
      <c r="E54" s="74">
        <v>-38117.5</v>
      </c>
      <c r="F54" s="33">
        <f t="shared" si="2"/>
        <v>0</v>
      </c>
      <c r="G54" s="72"/>
    </row>
    <row r="55" spans="1:7" s="35" customFormat="1" ht="15.75">
      <c r="A55" s="75" t="s">
        <v>66</v>
      </c>
      <c r="B55" s="74">
        <v>-1084000</v>
      </c>
      <c r="C55" s="74">
        <v>-1084000</v>
      </c>
      <c r="D55" s="74">
        <v>-1084000</v>
      </c>
      <c r="E55" s="74">
        <f>-1084000+116955</f>
        <v>-967045</v>
      </c>
      <c r="F55" s="33">
        <f t="shared" si="2"/>
        <v>116955</v>
      </c>
      <c r="G55" s="72" t="s">
        <v>67</v>
      </c>
    </row>
    <row r="56" spans="1:7" s="35" customFormat="1" ht="15.75">
      <c r="A56" s="75" t="s">
        <v>68</v>
      </c>
      <c r="B56" s="74">
        <v>-3625457.75</v>
      </c>
      <c r="C56" s="74">
        <v>-3625457.75</v>
      </c>
      <c r="D56" s="74">
        <v>-3625457.75</v>
      </c>
      <c r="E56" s="74">
        <f>-3625457.75-21832539+22448451</f>
        <v>-3009545.75</v>
      </c>
      <c r="F56" s="33">
        <f t="shared" si="2"/>
        <v>615912</v>
      </c>
      <c r="G56" s="72" t="s">
        <v>69</v>
      </c>
    </row>
    <row r="57" spans="1:7" s="35" customFormat="1" ht="15.75">
      <c r="A57" s="77"/>
      <c r="B57" s="46"/>
      <c r="C57" s="46"/>
      <c r="D57" s="46"/>
      <c r="E57" s="78"/>
      <c r="F57" s="44"/>
      <c r="G57" s="72"/>
    </row>
    <row r="58" spans="1:7" s="28" customFormat="1" ht="15.75">
      <c r="A58" s="62" t="s">
        <v>70</v>
      </c>
      <c r="B58" s="79">
        <f>SUM(B48:B57)</f>
        <v>-6176152.15</v>
      </c>
      <c r="C58" s="79">
        <f>SUM(C48:C57)</f>
        <v>-6176152.15</v>
      </c>
      <c r="D58" s="79">
        <f>SUM(D48:D57)</f>
        <v>-6176152.15</v>
      </c>
      <c r="E58" s="80">
        <f>SUM(E48:E57)</f>
        <v>-5200358.15</v>
      </c>
      <c r="F58" s="81"/>
      <c r="G58" s="82"/>
    </row>
    <row r="59" spans="1:7" s="28" customFormat="1" ht="15.75">
      <c r="A59" s="23" t="s">
        <v>71</v>
      </c>
      <c r="B59" s="25">
        <f>+B47+B58</f>
        <v>1322969.369999962</v>
      </c>
      <c r="C59" s="83">
        <f>+C47+C58</f>
        <v>1609176.8499999996</v>
      </c>
      <c r="D59" s="83">
        <f>+D47+D58</f>
        <v>780398.3699999508</v>
      </c>
      <c r="E59" s="83">
        <f>+E47+E58</f>
        <v>1960084.3699999508</v>
      </c>
      <c r="F59" s="84"/>
      <c r="G59" s="85"/>
    </row>
    <row r="60" spans="1:7" s="35" customFormat="1" ht="15.75">
      <c r="A60" s="86" t="s">
        <v>72</v>
      </c>
      <c r="B60" s="58">
        <v>1000000</v>
      </c>
      <c r="C60" s="58">
        <v>1000000</v>
      </c>
      <c r="D60" s="58">
        <v>1000000</v>
      </c>
      <c r="E60" s="58">
        <v>1000000</v>
      </c>
      <c r="F60" s="87"/>
      <c r="G60" s="88"/>
    </row>
    <row r="61" spans="1:7" s="93" customFormat="1" ht="13.5" customHeight="1">
      <c r="A61" s="89" t="s">
        <v>73</v>
      </c>
      <c r="B61" s="90"/>
      <c r="C61" s="91"/>
      <c r="D61" s="92"/>
      <c r="E61" s="92"/>
      <c r="G61" s="92"/>
    </row>
    <row r="62" spans="1:7" s="93" customFormat="1" ht="10.5" customHeight="1">
      <c r="A62" s="93" t="s">
        <v>74</v>
      </c>
      <c r="B62" s="90"/>
      <c r="C62" s="94"/>
      <c r="D62" s="95"/>
      <c r="E62" s="92"/>
      <c r="F62" s="92"/>
      <c r="G62" s="95"/>
    </row>
    <row r="63" spans="1:7" s="93" customFormat="1" ht="14.25" customHeight="1">
      <c r="A63" s="96" t="s">
        <v>75</v>
      </c>
      <c r="B63" s="95"/>
      <c r="C63" s="97"/>
      <c r="D63" s="95"/>
      <c r="E63" s="92"/>
      <c r="F63" s="92"/>
      <c r="G63" s="95"/>
    </row>
    <row r="64" spans="1:7" s="35" customFormat="1" ht="15" customHeight="1">
      <c r="A64" s="98" t="s">
        <v>87</v>
      </c>
      <c r="B64" s="69"/>
      <c r="C64" s="99"/>
      <c r="D64" s="69"/>
      <c r="E64" s="100"/>
      <c r="F64" s="100"/>
      <c r="G64" s="92"/>
    </row>
    <row r="65" spans="1:7" s="35" customFormat="1" ht="15.75">
      <c r="A65" s="101" t="s">
        <v>76</v>
      </c>
      <c r="B65" s="102"/>
      <c r="C65" s="103"/>
      <c r="D65" s="102"/>
      <c r="E65" s="102"/>
      <c r="F65" s="102"/>
      <c r="G65" s="95"/>
    </row>
    <row r="66" spans="1:7" s="35" customFormat="1" ht="15.75">
      <c r="A66" s="104" t="s">
        <v>81</v>
      </c>
      <c r="B66" s="102"/>
      <c r="C66" s="103"/>
      <c r="D66" s="102"/>
      <c r="E66" s="102"/>
      <c r="F66" s="102"/>
      <c r="G66" s="95"/>
    </row>
    <row r="67" spans="1:7" s="35" customFormat="1" ht="15.75">
      <c r="A67" s="104" t="s">
        <v>82</v>
      </c>
      <c r="B67" s="102"/>
      <c r="C67" s="103"/>
      <c r="D67" s="102"/>
      <c r="E67" s="102"/>
      <c r="F67" s="102"/>
      <c r="G67" s="95"/>
    </row>
    <row r="68" spans="1:7" s="35" customFormat="1" ht="15.75">
      <c r="A68" s="105"/>
      <c r="B68" s="102"/>
      <c r="C68" s="103"/>
      <c r="D68" s="102"/>
      <c r="E68" s="102"/>
      <c r="F68" s="102"/>
      <c r="G68" s="95"/>
    </row>
    <row r="69" spans="1:7" s="35" customFormat="1" ht="15.75">
      <c r="A69" s="105"/>
      <c r="B69" s="102"/>
      <c r="C69" s="103"/>
      <c r="D69" s="102"/>
      <c r="E69" s="102"/>
      <c r="F69" s="102"/>
      <c r="G69" s="95"/>
    </row>
    <row r="70" spans="2:7" ht="15">
      <c r="B70" s="107"/>
      <c r="C70" s="108"/>
      <c r="D70" s="107"/>
      <c r="E70" s="107"/>
      <c r="F70" s="107"/>
      <c r="G70" s="109"/>
    </row>
    <row r="71" spans="2:7" ht="15">
      <c r="B71" s="107"/>
      <c r="C71" s="108"/>
      <c r="D71" s="107"/>
      <c r="E71" s="107"/>
      <c r="F71" s="107"/>
      <c r="G71" s="109"/>
    </row>
    <row r="72" spans="2:7" ht="15">
      <c r="B72" s="107"/>
      <c r="C72" s="108"/>
      <c r="D72" s="107"/>
      <c r="E72" s="107"/>
      <c r="F72" s="107"/>
      <c r="G72" s="109"/>
    </row>
    <row r="73" spans="2:7" ht="15">
      <c r="B73" s="107"/>
      <c r="C73" s="108"/>
      <c r="D73" s="107"/>
      <c r="E73" s="107"/>
      <c r="F73" s="107"/>
      <c r="G73" s="109"/>
    </row>
    <row r="74" ht="12.75">
      <c r="G74" s="109"/>
    </row>
    <row r="75" ht="12.75">
      <c r="G75" s="109"/>
    </row>
    <row r="76" ht="12.75">
      <c r="G76" s="109"/>
    </row>
    <row r="77" ht="12.75">
      <c r="G77" s="109"/>
    </row>
    <row r="78" ht="12.75">
      <c r="G78" s="109"/>
    </row>
    <row r="79" ht="12.75">
      <c r="G79" s="109"/>
    </row>
    <row r="80" ht="12.75">
      <c r="G80" s="109"/>
    </row>
    <row r="81" ht="12.75">
      <c r="G81" s="109"/>
    </row>
    <row r="82" ht="12.75">
      <c r="G82" s="109"/>
    </row>
    <row r="83" ht="12.75">
      <c r="G83" s="109"/>
    </row>
    <row r="84" ht="12.75">
      <c r="G84" s="109"/>
    </row>
    <row r="85" ht="12.75">
      <c r="G85" s="109"/>
    </row>
    <row r="86" ht="12.75">
      <c r="G86" s="109"/>
    </row>
    <row r="87" ht="12.75">
      <c r="G87" s="109"/>
    </row>
    <row r="88" ht="12.75">
      <c r="G88" s="109"/>
    </row>
    <row r="89" ht="12.75">
      <c r="G89" s="109"/>
    </row>
    <row r="90" ht="12.75">
      <c r="G90" s="109"/>
    </row>
    <row r="91" ht="12.75">
      <c r="G91" s="109"/>
    </row>
    <row r="92" ht="12.75">
      <c r="G92" s="109"/>
    </row>
    <row r="93" ht="12.75">
      <c r="G93" s="109"/>
    </row>
    <row r="94" ht="12.75">
      <c r="G94" s="109"/>
    </row>
    <row r="95" ht="12.75">
      <c r="G95" s="109"/>
    </row>
    <row r="96" ht="12.75">
      <c r="G96" s="109"/>
    </row>
    <row r="97" ht="12.75">
      <c r="G97" s="109"/>
    </row>
    <row r="98" ht="12.75">
      <c r="G98" s="109"/>
    </row>
    <row r="99" ht="12.75">
      <c r="G99" s="109"/>
    </row>
    <row r="100" ht="12.75">
      <c r="G100" s="109"/>
    </row>
    <row r="101" ht="12.75">
      <c r="G101" s="109"/>
    </row>
    <row r="102" ht="12.75">
      <c r="G102" s="109"/>
    </row>
    <row r="103" ht="12.75">
      <c r="G103" s="109"/>
    </row>
    <row r="104" ht="12.75">
      <c r="G104" s="109"/>
    </row>
    <row r="105" ht="12.75">
      <c r="G105" s="109"/>
    </row>
    <row r="106" ht="12.75">
      <c r="G106" s="109"/>
    </row>
    <row r="107" ht="12.75">
      <c r="G107" s="109"/>
    </row>
    <row r="108" ht="12.75">
      <c r="G108" s="109"/>
    </row>
    <row r="109" ht="12.75">
      <c r="G109" s="109"/>
    </row>
    <row r="110" ht="12.75">
      <c r="G110" s="109"/>
    </row>
    <row r="111" ht="12.75">
      <c r="G111" s="109"/>
    </row>
    <row r="112" ht="12.75">
      <c r="G112" s="109"/>
    </row>
    <row r="113" ht="12.75">
      <c r="G113" s="109"/>
    </row>
    <row r="114" ht="12.75">
      <c r="G114" s="109"/>
    </row>
    <row r="115" ht="12.75">
      <c r="G115" s="109"/>
    </row>
    <row r="116" ht="12.75">
      <c r="G116" s="109"/>
    </row>
    <row r="117" ht="12.75">
      <c r="G117" s="109"/>
    </row>
    <row r="118" ht="12.75">
      <c r="G118" s="109"/>
    </row>
    <row r="119" ht="12.75">
      <c r="G119" s="109"/>
    </row>
    <row r="120" ht="12.75">
      <c r="G120" s="109"/>
    </row>
    <row r="121" ht="12.75">
      <c r="G121" s="109"/>
    </row>
    <row r="122" ht="12.75">
      <c r="G122" s="109"/>
    </row>
    <row r="123" ht="12.75">
      <c r="G123" s="109"/>
    </row>
    <row r="124" ht="12.75">
      <c r="G124" s="109"/>
    </row>
    <row r="125" ht="12.75">
      <c r="G125" s="109"/>
    </row>
    <row r="126" ht="12.75">
      <c r="G126" s="109"/>
    </row>
    <row r="127" ht="12.75">
      <c r="G127" s="109"/>
    </row>
    <row r="128" ht="12.75">
      <c r="G128" s="109"/>
    </row>
    <row r="129" ht="12.75">
      <c r="G129" s="109"/>
    </row>
    <row r="130" ht="12.75">
      <c r="G130" s="109"/>
    </row>
    <row r="131" ht="12.75">
      <c r="G131" s="109"/>
    </row>
    <row r="132" ht="12.75">
      <c r="G132" s="109"/>
    </row>
    <row r="133" ht="12.75">
      <c r="G133" s="109"/>
    </row>
    <row r="134" ht="12.75">
      <c r="G134" s="109"/>
    </row>
    <row r="135" ht="12.75">
      <c r="G135" s="109"/>
    </row>
    <row r="136" ht="12.75">
      <c r="G136" s="109"/>
    </row>
    <row r="137" ht="12.75">
      <c r="G137" s="109"/>
    </row>
    <row r="138" ht="12.75">
      <c r="G138" s="109"/>
    </row>
    <row r="139" ht="12.75">
      <c r="G139" s="109"/>
    </row>
    <row r="140" ht="12.75">
      <c r="G140" s="109"/>
    </row>
    <row r="141" ht="12.75">
      <c r="G141" s="109"/>
    </row>
    <row r="142" ht="12.75">
      <c r="G142" s="109"/>
    </row>
    <row r="143" ht="12.75">
      <c r="G143" s="109"/>
    </row>
    <row r="144" ht="12.75">
      <c r="G144" s="109"/>
    </row>
    <row r="145" ht="12.75">
      <c r="G145" s="109"/>
    </row>
    <row r="146" ht="12.75">
      <c r="G146" s="109"/>
    </row>
    <row r="147" ht="12.75">
      <c r="G147" s="109"/>
    </row>
    <row r="148" ht="12.75">
      <c r="G148" s="109"/>
    </row>
    <row r="149" ht="12.75">
      <c r="G149" s="109"/>
    </row>
    <row r="150" ht="12.75">
      <c r="G150" s="109"/>
    </row>
    <row r="151" ht="12.75">
      <c r="G151" s="109"/>
    </row>
    <row r="152" ht="12.75">
      <c r="G152" s="109"/>
    </row>
    <row r="153" ht="12.75">
      <c r="G153" s="109"/>
    </row>
    <row r="154" ht="12.75">
      <c r="G154" s="109"/>
    </row>
    <row r="155" ht="12.75">
      <c r="G155" s="109"/>
    </row>
    <row r="156" ht="12.75">
      <c r="G156" s="109"/>
    </row>
    <row r="157" ht="12.75">
      <c r="G157" s="109"/>
    </row>
    <row r="158" ht="12.75">
      <c r="G158" s="109"/>
    </row>
    <row r="159" ht="12.75">
      <c r="G159" s="109"/>
    </row>
    <row r="160" ht="12.75">
      <c r="G160" s="109"/>
    </row>
    <row r="161" ht="12.75">
      <c r="G161" s="109"/>
    </row>
    <row r="162" ht="12.75">
      <c r="G162" s="109"/>
    </row>
  </sheetData>
  <mergeCells count="1">
    <mergeCell ref="A2:G2"/>
  </mergeCells>
  <printOptions horizontalCentered="1"/>
  <pageMargins left="0.32" right="0.25" top="0.18" bottom="0.21" header="0.16" footer="0.17"/>
  <pageSetup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Public Health Seattle-King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LEAFM</dc:creator>
  <cp:keywords/>
  <dc:description/>
  <cp:lastModifiedBy>Budget</cp:lastModifiedBy>
  <cp:lastPrinted>2008-11-10T20:45:05Z</cp:lastPrinted>
  <dcterms:created xsi:type="dcterms:W3CDTF">2008-11-04T21:27:17Z</dcterms:created>
  <dcterms:modified xsi:type="dcterms:W3CDTF">2008-11-10T21:29:58Z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