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230" windowWidth="13020" windowHeight="9770" activeTab="0"/>
  </bookViews>
  <sheets>
    <sheet name="Seattle Streetcar Interlocal" sheetId="1" r:id="rId1"/>
  </sheets>
  <definedNames>
    <definedName name="_xlnm.Print_Area" localSheetId="0">'Seattle Streetcar Interlocal'!$A$1:$H$42</definedName>
  </definedNames>
  <calcPr fullCalcOnLoad="1"/>
</workbook>
</file>

<file path=xl/sharedStrings.xml><?xml version="1.0" encoding="utf-8"?>
<sst xmlns="http://schemas.openxmlformats.org/spreadsheetml/2006/main" count="47" uniqueCount="37">
  <si>
    <t>FISCAL NOTE</t>
  </si>
  <si>
    <t xml:space="preserve">Note Prepared By:  </t>
  </si>
  <si>
    <t xml:space="preserve">Note Reviewed By:   </t>
  </si>
  <si>
    <t xml:space="preserve">  Impact of the above legislation on the fiscal affairs of King County is estimated to be:</t>
  </si>
  <si>
    <t>Revenue to:</t>
  </si>
  <si>
    <t xml:space="preserve">Fund </t>
  </si>
  <si>
    <t xml:space="preserve">Revenue </t>
  </si>
  <si>
    <t xml:space="preserve">TOTAL </t>
  </si>
  <si>
    <t>Expenditures from:</t>
  </si>
  <si>
    <t>Department</t>
  </si>
  <si>
    <t>TOTAL</t>
  </si>
  <si>
    <t>Expenditures by Categories</t>
  </si>
  <si>
    <t>Ordinance/Motion No.   2014-00XX</t>
  </si>
  <si>
    <t>Title:   Seattle Streetcar Interlocal Agreement for Operations &amp; Maintenance</t>
  </si>
  <si>
    <t>Fund Title</t>
  </si>
  <si>
    <t>Transit</t>
  </si>
  <si>
    <t>Tedd Hankins</t>
  </si>
  <si>
    <t>Doug Hodson</t>
  </si>
  <si>
    <t>Affected Agency and/or Agencies:   Department of Transportation</t>
  </si>
  <si>
    <r>
      <t>Public Transportation</t>
    </r>
    <r>
      <rPr>
        <sz val="6"/>
        <rFont val="Univers"/>
        <family val="0"/>
      </rPr>
      <t>1</t>
    </r>
  </si>
  <si>
    <r>
      <t>Public Transportation</t>
    </r>
    <r>
      <rPr>
        <sz val="6"/>
        <rFont val="Univers"/>
        <family val="0"/>
      </rPr>
      <t>2</t>
    </r>
  </si>
  <si>
    <r>
      <t>Public Transportation</t>
    </r>
    <r>
      <rPr>
        <sz val="6"/>
        <rFont val="Univers"/>
        <family val="0"/>
      </rPr>
      <t>3</t>
    </r>
  </si>
  <si>
    <t>South Lake Union Streetcar line Operations &amp; Maintenance</t>
  </si>
  <si>
    <t>First Hill Streetcar line Operations &amp; Maintenance</t>
  </si>
  <si>
    <r>
      <t>1</t>
    </r>
    <r>
      <rPr>
        <sz val="10"/>
        <rFont val="Univers"/>
        <family val="2"/>
      </rPr>
      <t xml:space="preserve">  The revenue for this line is associated with payments from the City of Seattle for the operations and maintenance of the First Hill Streetcar line. 2014 revenue is lower than in future years because it reflects reimbursements for start up work and preliminary partial-year operating costs. The payments from the City of Seattle reflected in this note for the First Hill Streetcar line cover 100 percent of the estimated ongoing operating and maintenance costs.</t>
    </r>
  </si>
  <si>
    <t>Payments from City of Seattle</t>
  </si>
  <si>
    <r>
      <rPr>
        <sz val="8"/>
        <rFont val="Univers"/>
        <family val="0"/>
      </rPr>
      <t>2</t>
    </r>
    <r>
      <rPr>
        <sz val="10"/>
        <rFont val="Univers"/>
        <family val="2"/>
      </rPr>
      <t xml:space="preserve"> Expenditures outlined here are associated with the First Hill Streetcar line operations and maintenance. These expenditures are 100 percent reimbursed by the City of Seattle per the operating and maintenance agreement. </t>
    </r>
  </si>
  <si>
    <r>
      <rPr>
        <sz val="8"/>
        <rFont val="Univers"/>
        <family val="0"/>
      </rPr>
      <t>3</t>
    </r>
    <r>
      <rPr>
        <sz val="10"/>
        <rFont val="Univers"/>
        <family val="2"/>
      </rPr>
      <t xml:space="preserve"> Expenditures outlined here are associated with King County's defined financial contribution to South Lake Union Streetcar operations and maintenance beginning in 2015. This represents a new and different cost sharing arrangement compared to the existing streetcar agreement. The reason there are no expenditures shown in the 2014 column is because the current year cost sharing arrangement associated with the South Lake Union Streetcar line is governed by the existing agreement in effect until the end of 2014 and is not part of this legislation. In the event of a substantial transit system reduction due to a major funding shortfall, the county's contribution would go down according to the agreement language and be consistent with the Transit Strategic Plan per the Service Guidelines. In the event of a substantial transit system reduction beginning in the Fall of 2014, it is estimated that the 2015 financial contribution would be reduced by approximately $460,000.</t>
    </r>
  </si>
  <si>
    <t>Public Transportation</t>
  </si>
  <si>
    <t>Southlake Union Street Car Fare Revenue</t>
  </si>
  <si>
    <t>First Hill Street Car Fare Revenue</t>
  </si>
  <si>
    <t xml:space="preserve">   Power System Operation &amp; Maintenance</t>
  </si>
  <si>
    <t xml:space="preserve">   General Administration and Implementation Support</t>
  </si>
  <si>
    <t xml:space="preserve">   Operating Materials and Supplies</t>
  </si>
  <si>
    <t xml:space="preserve">   Startup and Operations Staffing</t>
  </si>
  <si>
    <t xml:space="preserve">   Operations Staffing</t>
  </si>
  <si>
    <t>General assumptions: The information included in this note illustrates the fiscal impacts of this legislation on King County that would otherwise not exist. More detail concerning the budget, estimated operating costs and payment schedule can be found in Appendix A to the agreement.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</si>
</sst>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_(&quot;$&quot;* #,##0.0_);_(&quot;$&quot;* \(#,##0.0\);_(&quot;$&quot;* &quot;-&quot;??_);_(@_)"/>
    <numFmt numFmtId="169" formatCode="_(&quot;$&quot;* #,##0_);_(&quot;$&quot;* \(#,##0\);_(&quot;$&quot;* &quot;-&quot;??_);_(@_)"/>
    <numFmt numFmtId="170" formatCode="_(&quot;$&quot;* #,##0.000_);_(&quot;$&quot;* \(#,##0.000\);_(&quot;$&quot;* &quot;-&quot;??_);_(@_)"/>
    <numFmt numFmtId="171" formatCode="&quot;$&quot;#,##0.00"/>
    <numFmt numFmtId="172" formatCode="&quot;$&quot;#,##0.0"/>
    <numFmt numFmtId="173" formatCode="&quot;$&quot;#,##0"/>
    <numFmt numFmtId="174" formatCode="_(&quot;$&quot;* #,##0.0000_);_(&quot;$&quot;* \(#,##0.0000\);_(&quot;$&quot;* &quot;-&quot;??_);_(@_)"/>
    <numFmt numFmtId="175" formatCode="_(&quot;$&quot;* #,##0.00000_);_(&quot;$&quot;* \(#,##0.00000\);_(&quot;$&quot;* &quot;-&quot;??_);_(@_)"/>
  </numFmts>
  <fonts count="46">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sz val="10"/>
      <name val="Univers"/>
      <family val="2"/>
    </font>
    <font>
      <sz val="6"/>
      <name val="Univers"/>
      <family val="0"/>
    </font>
    <font>
      <vertAlign val="superscript"/>
      <sz val="10"/>
      <name val="Univers"/>
      <family val="0"/>
    </font>
    <font>
      <b/>
      <sz val="10"/>
      <name val="Univers"/>
      <family val="0"/>
    </font>
    <font>
      <u val="single"/>
      <sz val="10"/>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medium"/>
      <top style="thin"/>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color indexed="63"/>
      </right>
      <top style="thin"/>
      <bottom>
        <color indexed="63"/>
      </bottom>
    </border>
    <border>
      <left>
        <color indexed="63"/>
      </left>
      <right style="thin"/>
      <top style="thin"/>
      <bottom>
        <color indexed="63"/>
      </bottom>
    </border>
    <border>
      <left style="thin"/>
      <right style="medium"/>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7">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xf>
    <xf numFmtId="0" fontId="4" fillId="0" borderId="22"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3" fontId="4" fillId="0" borderId="0" xfId="0" applyNumberFormat="1" applyFont="1" applyBorder="1" applyAlignment="1">
      <alignment/>
    </xf>
    <xf numFmtId="164" fontId="4" fillId="0" borderId="19" xfId="0" applyNumberFormat="1" applyFont="1" applyBorder="1" applyAlignment="1">
      <alignment horizontal="center"/>
    </xf>
    <xf numFmtId="0" fontId="4" fillId="0" borderId="32" xfId="0" applyFont="1" applyBorder="1" applyAlignment="1">
      <alignment/>
    </xf>
    <xf numFmtId="0" fontId="4" fillId="0" borderId="33" xfId="0" applyFont="1" applyBorder="1" applyAlignment="1">
      <alignment/>
    </xf>
    <xf numFmtId="0" fontId="4" fillId="0" borderId="33" xfId="0" applyFont="1" applyBorder="1" applyAlignment="1">
      <alignment horizontal="center"/>
    </xf>
    <xf numFmtId="0" fontId="4" fillId="0" borderId="34" xfId="0" applyFont="1" applyBorder="1" applyAlignment="1">
      <alignment horizontal="center"/>
    </xf>
    <xf numFmtId="169" fontId="11" fillId="0" borderId="29" xfId="44" applyNumberFormat="1" applyFont="1" applyBorder="1" applyAlignment="1">
      <alignment/>
    </xf>
    <xf numFmtId="169" fontId="8" fillId="0" borderId="19" xfId="44" applyNumberFormat="1" applyFont="1" applyBorder="1" applyAlignment="1">
      <alignment/>
    </xf>
    <xf numFmtId="169" fontId="8" fillId="0" borderId="35" xfId="44" applyNumberFormat="1" applyFont="1" applyBorder="1" applyAlignment="1">
      <alignment/>
    </xf>
    <xf numFmtId="169" fontId="8" fillId="0" borderId="36" xfId="44" applyNumberFormat="1" applyFont="1" applyBorder="1" applyAlignment="1">
      <alignment/>
    </xf>
    <xf numFmtId="169" fontId="12" fillId="0" borderId="19" xfId="0" applyNumberFormat="1" applyFont="1" applyBorder="1" applyAlignment="1">
      <alignment horizontal="center"/>
    </xf>
    <xf numFmtId="169" fontId="8" fillId="0" borderId="19" xfId="0" applyNumberFormat="1" applyFont="1" applyBorder="1" applyAlignment="1">
      <alignment horizontal="center"/>
    </xf>
    <xf numFmtId="169" fontId="8" fillId="0" borderId="35" xfId="0" applyNumberFormat="1" applyFont="1" applyBorder="1" applyAlignment="1">
      <alignment horizontal="center"/>
    </xf>
    <xf numFmtId="169" fontId="8" fillId="0" borderId="36" xfId="0" applyNumberFormat="1" applyFont="1" applyBorder="1" applyAlignment="1">
      <alignment horizontal="center"/>
    </xf>
    <xf numFmtId="169" fontId="8" fillId="0" borderId="37" xfId="0" applyNumberFormat="1" applyFont="1" applyBorder="1" applyAlignment="1">
      <alignment horizontal="center"/>
    </xf>
    <xf numFmtId="169" fontId="8" fillId="0" borderId="38" xfId="0" applyNumberFormat="1" applyFont="1" applyBorder="1" applyAlignment="1">
      <alignment horizontal="center"/>
    </xf>
    <xf numFmtId="169" fontId="8" fillId="0" borderId="39" xfId="0" applyNumberFormat="1" applyFont="1" applyBorder="1" applyAlignment="1">
      <alignment horizontal="center"/>
    </xf>
    <xf numFmtId="0" fontId="4" fillId="0" borderId="19" xfId="0" applyFont="1" applyBorder="1" applyAlignment="1">
      <alignment horizontal="center" wrapText="1"/>
    </xf>
    <xf numFmtId="0" fontId="0" fillId="0" borderId="0" xfId="0" applyFont="1" applyAlignment="1">
      <alignment/>
    </xf>
    <xf numFmtId="0" fontId="4" fillId="0" borderId="40" xfId="0" applyFont="1" applyBorder="1" applyAlignment="1">
      <alignment/>
    </xf>
    <xf numFmtId="0" fontId="4" fillId="0" borderId="41" xfId="0" applyFont="1" applyBorder="1" applyAlignment="1">
      <alignment horizontal="center" wrapText="1"/>
    </xf>
    <xf numFmtId="169" fontId="8" fillId="0" borderId="41" xfId="0" applyNumberFormat="1" applyFont="1" applyBorder="1" applyAlignment="1">
      <alignment horizontal="center"/>
    </xf>
    <xf numFmtId="169" fontId="8" fillId="0" borderId="42" xfId="0" applyNumberFormat="1" applyFont="1" applyBorder="1" applyAlignment="1">
      <alignment horizontal="center"/>
    </xf>
    <xf numFmtId="169" fontId="11" fillId="0" borderId="43" xfId="44" applyNumberFormat="1" applyFont="1" applyBorder="1" applyAlignment="1">
      <alignment/>
    </xf>
    <xf numFmtId="0" fontId="4" fillId="0" borderId="23" xfId="0" applyFont="1" applyFill="1" applyBorder="1" applyAlignment="1">
      <alignment horizontal="center"/>
    </xf>
    <xf numFmtId="169" fontId="8" fillId="0" borderId="19" xfId="0" applyNumberFormat="1" applyFont="1" applyFill="1" applyBorder="1" applyAlignment="1">
      <alignment horizontal="center"/>
    </xf>
    <xf numFmtId="169" fontId="8" fillId="0" borderId="41" xfId="0" applyNumberFormat="1" applyFont="1" applyFill="1" applyBorder="1" applyAlignment="1">
      <alignment horizontal="center"/>
    </xf>
    <xf numFmtId="42" fontId="11" fillId="0" borderId="29" xfId="0" applyNumberFormat="1" applyFont="1" applyFill="1" applyBorder="1" applyAlignment="1">
      <alignment/>
    </xf>
    <xf numFmtId="3" fontId="4" fillId="0" borderId="0" xfId="0" applyNumberFormat="1" applyFont="1" applyFill="1" applyAlignment="1">
      <alignment/>
    </xf>
    <xf numFmtId="0" fontId="4" fillId="0" borderId="0" xfId="0" applyFont="1" applyFill="1" applyAlignment="1">
      <alignment/>
    </xf>
    <xf numFmtId="169" fontId="8" fillId="0" borderId="19" xfId="44" applyNumberFormat="1" applyFont="1" applyFill="1" applyBorder="1" applyAlignment="1">
      <alignment/>
    </xf>
    <xf numFmtId="169" fontId="12" fillId="0" borderId="19" xfId="0" applyNumberFormat="1" applyFont="1" applyFill="1" applyBorder="1" applyAlignment="1">
      <alignment horizontal="center"/>
    </xf>
    <xf numFmtId="169" fontId="11" fillId="0" borderId="29" xfId="44" applyNumberFormat="1" applyFont="1" applyFill="1" applyBorder="1" applyAlignment="1">
      <alignment/>
    </xf>
    <xf numFmtId="0" fontId="4" fillId="0" borderId="44" xfId="0" applyFont="1" applyBorder="1" applyAlignment="1">
      <alignment/>
    </xf>
    <xf numFmtId="0" fontId="4" fillId="0" borderId="40" xfId="0" applyFont="1" applyBorder="1" applyAlignment="1">
      <alignment horizontal="center"/>
    </xf>
    <xf numFmtId="0" fontId="4" fillId="0" borderId="45" xfId="0" applyFont="1" applyBorder="1" applyAlignment="1">
      <alignment horizontal="center"/>
    </xf>
    <xf numFmtId="169" fontId="12" fillId="0" borderId="41" xfId="0" applyNumberFormat="1" applyFont="1" applyBorder="1" applyAlignment="1">
      <alignment horizontal="center"/>
    </xf>
    <xf numFmtId="169" fontId="8" fillId="0" borderId="46" xfId="0" applyNumberFormat="1" applyFont="1" applyBorder="1" applyAlignment="1">
      <alignment horizontal="center"/>
    </xf>
    <xf numFmtId="175" fontId="0" fillId="0" borderId="0" xfId="0" applyNumberFormat="1" applyBorder="1" applyAlignment="1">
      <alignment/>
    </xf>
    <xf numFmtId="0" fontId="10" fillId="0" borderId="0" xfId="0" applyFont="1" applyAlignment="1">
      <alignment wrapText="1"/>
    </xf>
    <xf numFmtId="0" fontId="0" fillId="0" borderId="0" xfId="0" applyFont="1" applyAlignment="1">
      <alignment wrapText="1"/>
    </xf>
    <xf numFmtId="0" fontId="8" fillId="0" borderId="0" xfId="0" applyFont="1" applyAlignment="1">
      <alignment wrapText="1"/>
    </xf>
    <xf numFmtId="0" fontId="8"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2"/>
  <sheetViews>
    <sheetView tabSelected="1" zoomScalePageLayoutView="0" workbookViewId="0" topLeftCell="A24">
      <selection activeCell="E38" sqref="E38"/>
    </sheetView>
  </sheetViews>
  <sheetFormatPr defaultColWidth="9.140625" defaultRowHeight="12.75"/>
  <cols>
    <col min="1" max="1" width="18.140625" style="0" customWidth="1"/>
    <col min="2" max="2" width="12.28125" style="0" customWidth="1"/>
    <col min="3" max="3" width="11.421875" style="0" customWidth="1"/>
    <col min="4" max="4" width="16.140625" style="0" customWidth="1"/>
    <col min="5" max="5" width="14.8515625" style="0" customWidth="1"/>
    <col min="6" max="6" width="16.8515625" style="0" bestFit="1" customWidth="1"/>
    <col min="7" max="7" width="14.57421875" style="0" bestFit="1" customWidth="1"/>
    <col min="8" max="8" width="14.140625" style="0" customWidth="1"/>
    <col min="10" max="10" width="9.7109375" style="0" bestFit="1" customWidth="1"/>
  </cols>
  <sheetData>
    <row r="1" spans="1:10" ht="15">
      <c r="A1" s="1"/>
      <c r="B1" s="2"/>
      <c r="C1" s="2"/>
      <c r="D1" s="43" t="s">
        <v>0</v>
      </c>
      <c r="E1" s="3"/>
      <c r="F1" s="2"/>
      <c r="G1" s="2"/>
      <c r="H1" s="2"/>
      <c r="I1" s="1"/>
      <c r="J1" s="1"/>
    </row>
    <row r="2" spans="1:9" ht="13.5" thickBot="1">
      <c r="A2" s="28"/>
      <c r="B2" s="3"/>
      <c r="C2" s="3"/>
      <c r="D2" s="3"/>
      <c r="E2" s="3"/>
      <c r="F2" s="3"/>
      <c r="G2" s="3"/>
      <c r="H2" s="3"/>
      <c r="I2" s="4"/>
    </row>
    <row r="3" spans="1:9" ht="18" customHeight="1" thickTop="1">
      <c r="A3" s="5" t="s">
        <v>12</v>
      </c>
      <c r="B3" s="6"/>
      <c r="C3" s="7"/>
      <c r="D3" s="7"/>
      <c r="E3" s="7"/>
      <c r="F3" s="7"/>
      <c r="G3" s="7"/>
      <c r="H3" s="8"/>
      <c r="I3" s="4"/>
    </row>
    <row r="4" spans="1:9" ht="18" customHeight="1">
      <c r="A4" s="9" t="s">
        <v>13</v>
      </c>
      <c r="B4" s="10"/>
      <c r="C4" s="11"/>
      <c r="D4" s="11"/>
      <c r="E4" s="11"/>
      <c r="F4" s="11"/>
      <c r="G4" s="11"/>
      <c r="H4" s="12"/>
      <c r="I4" s="4"/>
    </row>
    <row r="5" spans="1:8" ht="18" customHeight="1">
      <c r="A5" s="13" t="s">
        <v>18</v>
      </c>
      <c r="B5" s="14"/>
      <c r="C5" s="14"/>
      <c r="D5" s="14"/>
      <c r="E5" s="14"/>
      <c r="F5" s="14"/>
      <c r="G5" s="14"/>
      <c r="H5" s="15"/>
    </row>
    <row r="6" spans="1:8" ht="18" customHeight="1">
      <c r="A6" s="13" t="s">
        <v>1</v>
      </c>
      <c r="B6" s="14" t="s">
        <v>16</v>
      </c>
      <c r="C6" s="14"/>
      <c r="D6" s="14"/>
      <c r="E6" s="14"/>
      <c r="F6" s="14"/>
      <c r="G6" s="14"/>
      <c r="H6" s="15"/>
    </row>
    <row r="7" spans="1:8" ht="18" customHeight="1" thickBot="1">
      <c r="A7" s="16" t="s">
        <v>2</v>
      </c>
      <c r="B7" s="17" t="s">
        <v>17</v>
      </c>
      <c r="C7" s="17"/>
      <c r="D7" s="17"/>
      <c r="E7" s="17"/>
      <c r="F7" s="17"/>
      <c r="G7" s="17"/>
      <c r="H7" s="18"/>
    </row>
    <row r="8" spans="1:8" ht="18" customHeight="1" thickTop="1">
      <c r="A8" s="19"/>
      <c r="C8" s="19"/>
      <c r="D8" s="14"/>
      <c r="E8" s="14"/>
      <c r="F8" s="14"/>
      <c r="G8" s="14"/>
      <c r="H8" s="14"/>
    </row>
    <row r="9" spans="1:8" ht="18" customHeight="1">
      <c r="A9" s="14" t="s">
        <v>3</v>
      </c>
      <c r="C9" s="19"/>
      <c r="D9" s="19"/>
      <c r="E9" s="19"/>
      <c r="F9" s="19"/>
      <c r="G9" s="19"/>
      <c r="H9" s="19"/>
    </row>
    <row r="10" spans="1:8" ht="18" customHeight="1" thickBot="1">
      <c r="A10" s="42" t="s">
        <v>4</v>
      </c>
      <c r="B10" s="14"/>
      <c r="C10" s="19"/>
      <c r="D10" s="19"/>
      <c r="E10" s="19"/>
      <c r="F10" s="19"/>
      <c r="G10" s="19"/>
      <c r="H10" s="19"/>
    </row>
    <row r="11" spans="1:8" ht="18" customHeight="1">
      <c r="A11" s="29" t="s">
        <v>14</v>
      </c>
      <c r="B11" s="30"/>
      <c r="C11" s="31" t="s">
        <v>5</v>
      </c>
      <c r="D11" s="31" t="s">
        <v>6</v>
      </c>
      <c r="E11" s="68">
        <v>2014</v>
      </c>
      <c r="F11" s="31">
        <v>2015</v>
      </c>
      <c r="G11" s="32">
        <v>2016</v>
      </c>
      <c r="H11" s="33">
        <v>2017</v>
      </c>
    </row>
    <row r="12" spans="1:10" ht="30.75" customHeight="1">
      <c r="A12" s="34" t="s">
        <v>19</v>
      </c>
      <c r="B12" s="20"/>
      <c r="C12" s="21">
        <v>4640</v>
      </c>
      <c r="D12" s="61" t="s">
        <v>25</v>
      </c>
      <c r="E12" s="69">
        <v>2540000</v>
      </c>
      <c r="F12" s="55">
        <f>F20-F14</f>
        <v>4100000</v>
      </c>
      <c r="G12" s="55">
        <f>G20-G14</f>
        <v>4210000</v>
      </c>
      <c r="H12" s="57">
        <f>H20-H14</f>
        <v>4330000</v>
      </c>
      <c r="J12" s="62"/>
    </row>
    <row r="13" spans="1:10" ht="30.75" customHeight="1">
      <c r="A13" s="34" t="s">
        <v>28</v>
      </c>
      <c r="B13" s="63"/>
      <c r="C13" s="21">
        <v>4640</v>
      </c>
      <c r="D13" s="61" t="s">
        <v>25</v>
      </c>
      <c r="E13" s="70"/>
      <c r="F13" s="65">
        <f>F21-(337500*4)-F15</f>
        <v>554000</v>
      </c>
      <c r="G13" s="65">
        <f>G21-(350000*4)-G15</f>
        <v>514000</v>
      </c>
      <c r="H13" s="57">
        <f>H21-(362500*4)-H15</f>
        <v>470000</v>
      </c>
      <c r="J13" s="62"/>
    </row>
    <row r="14" spans="1:8" ht="42" customHeight="1">
      <c r="A14" s="34" t="s">
        <v>28</v>
      </c>
      <c r="B14" s="63"/>
      <c r="C14" s="21">
        <v>4640</v>
      </c>
      <c r="D14" s="64" t="s">
        <v>30</v>
      </c>
      <c r="E14" s="70"/>
      <c r="F14" s="65">
        <f>257500*4</f>
        <v>1030000</v>
      </c>
      <c r="G14" s="66">
        <f>267500*4</f>
        <v>1070000</v>
      </c>
      <c r="H14" s="57">
        <f>277500*4</f>
        <v>1110000</v>
      </c>
    </row>
    <row r="15" spans="1:8" ht="44.25" customHeight="1">
      <c r="A15" s="34" t="s">
        <v>28</v>
      </c>
      <c r="B15" s="63"/>
      <c r="C15" s="21">
        <v>4640</v>
      </c>
      <c r="D15" s="64" t="s">
        <v>29</v>
      </c>
      <c r="E15" s="70"/>
      <c r="F15" s="65">
        <f>199000*4</f>
        <v>796000</v>
      </c>
      <c r="G15" s="66">
        <f>216500*4</f>
        <v>866000</v>
      </c>
      <c r="H15" s="57">
        <f>235000*4</f>
        <v>940000</v>
      </c>
    </row>
    <row r="16" spans="1:8" ht="18" customHeight="1" thickBot="1">
      <c r="A16" s="35"/>
      <c r="B16" s="36" t="s">
        <v>7</v>
      </c>
      <c r="C16" s="37"/>
      <c r="D16" s="37"/>
      <c r="E16" s="71">
        <f>E12</f>
        <v>2540000</v>
      </c>
      <c r="F16" s="50">
        <f>SUM(F12:F15)</f>
        <v>6480000</v>
      </c>
      <c r="G16" s="50">
        <f>SUM(G12:G15)</f>
        <v>6660000</v>
      </c>
      <c r="H16" s="67">
        <f>SUM(H12:H15)</f>
        <v>6850000</v>
      </c>
    </row>
    <row r="17" spans="1:8" ht="18" customHeight="1">
      <c r="A17" s="19"/>
      <c r="B17" s="19"/>
      <c r="C17" s="19"/>
      <c r="D17" s="19"/>
      <c r="E17" s="72"/>
      <c r="F17" s="22"/>
      <c r="G17" s="22"/>
      <c r="H17" s="22"/>
    </row>
    <row r="18" spans="1:8" ht="18" customHeight="1" thickBot="1">
      <c r="A18" s="41" t="s">
        <v>8</v>
      </c>
      <c r="B18" s="14"/>
      <c r="C18" s="14"/>
      <c r="D18" s="19"/>
      <c r="E18" s="73"/>
      <c r="F18" s="19"/>
      <c r="G18" s="19"/>
      <c r="H18" s="19"/>
    </row>
    <row r="19" spans="1:8" ht="18" customHeight="1">
      <c r="A19" s="29" t="s">
        <v>14</v>
      </c>
      <c r="B19" s="30"/>
      <c r="C19" s="31" t="s">
        <v>5</v>
      </c>
      <c r="D19" s="31" t="s">
        <v>9</v>
      </c>
      <c r="E19" s="68">
        <v>2014</v>
      </c>
      <c r="F19" s="31">
        <v>2015</v>
      </c>
      <c r="G19" s="32">
        <v>2016</v>
      </c>
      <c r="H19" s="33">
        <v>2017</v>
      </c>
    </row>
    <row r="20" spans="1:9" ht="18" customHeight="1">
      <c r="A20" s="34" t="s">
        <v>20</v>
      </c>
      <c r="B20" s="23"/>
      <c r="C20" s="45">
        <v>4640</v>
      </c>
      <c r="D20" s="21" t="s">
        <v>15</v>
      </c>
      <c r="E20" s="74">
        <f>E12</f>
        <v>2540000</v>
      </c>
      <c r="F20" s="51">
        <f>1282500*4</f>
        <v>5130000</v>
      </c>
      <c r="G20" s="52">
        <f>1320000*4</f>
        <v>5280000</v>
      </c>
      <c r="H20" s="53">
        <f>1360000*4</f>
        <v>5440000</v>
      </c>
      <c r="I20" s="62"/>
    </row>
    <row r="21" spans="1:10" ht="18" customHeight="1">
      <c r="A21" s="34" t="s">
        <v>21</v>
      </c>
      <c r="B21" s="23"/>
      <c r="C21" s="21">
        <v>4640</v>
      </c>
      <c r="D21" s="21" t="s">
        <v>15</v>
      </c>
      <c r="E21" s="75"/>
      <c r="F21" s="55">
        <f>675000*4</f>
        <v>2700000</v>
      </c>
      <c r="G21" s="56">
        <f>695000*4</f>
        <v>2780000</v>
      </c>
      <c r="H21" s="57">
        <f>715000*4</f>
        <v>2860000</v>
      </c>
      <c r="I21" s="62"/>
      <c r="J21" s="62"/>
    </row>
    <row r="22" spans="1:9" ht="18" customHeight="1" thickBot="1">
      <c r="A22" s="35"/>
      <c r="B22" s="36" t="s">
        <v>10</v>
      </c>
      <c r="C22" s="37"/>
      <c r="D22" s="37"/>
      <c r="E22" s="76">
        <f>SUM(E20:E21)</f>
        <v>2540000</v>
      </c>
      <c r="F22" s="50">
        <f>SUM(F20:F21)</f>
        <v>7830000</v>
      </c>
      <c r="G22" s="50">
        <f>SUM(G20:G21)</f>
        <v>8060000</v>
      </c>
      <c r="H22" s="67">
        <f>SUM(H20:H21)</f>
        <v>8300000</v>
      </c>
      <c r="I22" s="44"/>
    </row>
    <row r="23" spans="1:8" ht="18" customHeight="1">
      <c r="A23" s="19"/>
      <c r="B23" s="19"/>
      <c r="C23" s="19"/>
      <c r="D23" s="19"/>
      <c r="E23" s="22"/>
      <c r="F23" s="22"/>
      <c r="G23" s="22"/>
      <c r="H23" s="22"/>
    </row>
    <row r="24" spans="1:8" ht="18" customHeight="1" thickBot="1">
      <c r="A24" s="41" t="s">
        <v>11</v>
      </c>
      <c r="B24" s="14"/>
      <c r="C24" s="14"/>
      <c r="D24" s="14"/>
      <c r="E24" s="19"/>
      <c r="F24" s="19"/>
      <c r="G24" s="19"/>
      <c r="H24" s="19"/>
    </row>
    <row r="25" spans="1:10" ht="18" customHeight="1">
      <c r="A25" s="29"/>
      <c r="B25" s="30"/>
      <c r="C25" s="38"/>
      <c r="D25" s="39"/>
      <c r="E25" s="31">
        <v>2014</v>
      </c>
      <c r="F25" s="31">
        <v>2015</v>
      </c>
      <c r="G25" s="32">
        <v>2016</v>
      </c>
      <c r="H25" s="33">
        <v>2017</v>
      </c>
      <c r="I25" s="26"/>
      <c r="J25" s="26"/>
    </row>
    <row r="26" spans="1:10" ht="18" customHeight="1">
      <c r="A26" s="46" t="s">
        <v>23</v>
      </c>
      <c r="B26" s="47"/>
      <c r="C26" s="48"/>
      <c r="D26" s="49"/>
      <c r="E26" s="58"/>
      <c r="F26" s="58"/>
      <c r="G26" s="59"/>
      <c r="H26" s="60"/>
      <c r="I26" s="26"/>
      <c r="J26" s="82"/>
    </row>
    <row r="27" spans="1:10" ht="18" customHeight="1">
      <c r="A27" s="46" t="s">
        <v>34</v>
      </c>
      <c r="B27" s="47"/>
      <c r="C27" s="48"/>
      <c r="D27" s="49"/>
      <c r="E27" s="58">
        <f>830000+620000</f>
        <v>1450000</v>
      </c>
      <c r="F27" s="58">
        <v>4010000</v>
      </c>
      <c r="G27" s="59">
        <f>F27*(G$20/F$20)</f>
        <v>4127251.461988304</v>
      </c>
      <c r="H27" s="60">
        <f>G27*H$20/G$20</f>
        <v>4252319.688109161</v>
      </c>
      <c r="I27" s="26"/>
      <c r="J27" s="26"/>
    </row>
    <row r="28" spans="1:10" ht="18" customHeight="1">
      <c r="A28" s="46" t="s">
        <v>31</v>
      </c>
      <c r="B28" s="47"/>
      <c r="C28" s="48"/>
      <c r="D28" s="49"/>
      <c r="E28" s="58">
        <f>30000+280000</f>
        <v>310000</v>
      </c>
      <c r="F28" s="58">
        <v>460000</v>
      </c>
      <c r="G28" s="59">
        <f>F28*(G$20/F$20)</f>
        <v>473450.2923976608</v>
      </c>
      <c r="H28" s="60">
        <f>G28*H$20/G$20</f>
        <v>487797.2709551657</v>
      </c>
      <c r="I28" s="26"/>
      <c r="J28" s="26"/>
    </row>
    <row r="29" spans="1:10" ht="18" customHeight="1">
      <c r="A29" s="46" t="s">
        <v>32</v>
      </c>
      <c r="B29" s="47"/>
      <c r="C29" s="48"/>
      <c r="D29" s="49"/>
      <c r="E29" s="58">
        <f>30000+70000</f>
        <v>100000</v>
      </c>
      <c r="F29" s="58">
        <v>510000</v>
      </c>
      <c r="G29" s="59">
        <f>F29*(G$20/F$20)</f>
        <v>524912.2807017544</v>
      </c>
      <c r="H29" s="60">
        <f>G29*H$20/G$20</f>
        <v>540818.7134502924</v>
      </c>
      <c r="I29" s="26"/>
      <c r="J29" s="26"/>
    </row>
    <row r="30" spans="1:10" ht="18" customHeight="1">
      <c r="A30" s="46" t="s">
        <v>33</v>
      </c>
      <c r="B30" s="47"/>
      <c r="C30" s="48"/>
      <c r="D30" s="49"/>
      <c r="E30" s="58">
        <f>660000+20000</f>
        <v>680000</v>
      </c>
      <c r="F30" s="58">
        <v>150000</v>
      </c>
      <c r="G30" s="59">
        <f>F30*(G$20/F$20)</f>
        <v>154385.9649122807</v>
      </c>
      <c r="H30" s="60">
        <f>G30*H$20/G$20</f>
        <v>159064.3274853801</v>
      </c>
      <c r="I30" s="26"/>
      <c r="J30" s="26"/>
    </row>
    <row r="31" spans="1:10" ht="18" customHeight="1">
      <c r="A31" s="46"/>
      <c r="B31" s="47"/>
      <c r="C31" s="48"/>
      <c r="D31" s="49"/>
      <c r="E31" s="58"/>
      <c r="F31" s="58"/>
      <c r="G31" s="59"/>
      <c r="H31" s="60"/>
      <c r="I31" s="26"/>
      <c r="J31" s="26"/>
    </row>
    <row r="32" spans="1:10" ht="18" customHeight="1">
      <c r="A32" s="34" t="s">
        <v>22</v>
      </c>
      <c r="B32" s="20"/>
      <c r="C32" s="24"/>
      <c r="D32" s="25"/>
      <c r="E32" s="54"/>
      <c r="F32" s="55"/>
      <c r="G32" s="56"/>
      <c r="H32" s="57"/>
      <c r="I32" s="26"/>
      <c r="J32" s="26"/>
    </row>
    <row r="33" spans="1:10" ht="18" customHeight="1">
      <c r="A33" s="46" t="s">
        <v>35</v>
      </c>
      <c r="B33" s="63"/>
      <c r="C33" s="78"/>
      <c r="D33" s="79"/>
      <c r="E33" s="80"/>
      <c r="F33" s="65">
        <v>2370000</v>
      </c>
      <c r="G33" s="66">
        <f>F33*G$21/F$21</f>
        <v>2440222.222222222</v>
      </c>
      <c r="H33" s="81">
        <f>G33*H$21/G$21</f>
        <v>2510444.444444444</v>
      </c>
      <c r="I33" s="26"/>
      <c r="J33" s="26"/>
    </row>
    <row r="34" spans="1:10" ht="18" customHeight="1">
      <c r="A34" s="46" t="s">
        <v>31</v>
      </c>
      <c r="B34" s="63"/>
      <c r="C34" s="78"/>
      <c r="D34" s="79"/>
      <c r="E34" s="80"/>
      <c r="F34" s="65">
        <v>160000</v>
      </c>
      <c r="G34" s="66">
        <f aca="true" t="shared" si="0" ref="G34:H36">F34*G$21/F$21</f>
        <v>164740.74074074073</v>
      </c>
      <c r="H34" s="81">
        <f t="shared" si="0"/>
        <v>169481.48148148146</v>
      </c>
      <c r="I34" s="26"/>
      <c r="J34" s="26"/>
    </row>
    <row r="35" spans="1:10" ht="18" customHeight="1">
      <c r="A35" s="46" t="s">
        <v>32</v>
      </c>
      <c r="B35" s="63"/>
      <c r="C35" s="78"/>
      <c r="D35" s="79"/>
      <c r="E35" s="80"/>
      <c r="F35" s="65">
        <v>50000</v>
      </c>
      <c r="G35" s="66">
        <f t="shared" si="0"/>
        <v>51481.48148148148</v>
      </c>
      <c r="H35" s="81">
        <f t="shared" si="0"/>
        <v>52962.96296296296</v>
      </c>
      <c r="I35" s="26"/>
      <c r="J35" s="26"/>
    </row>
    <row r="36" spans="1:10" ht="18" customHeight="1">
      <c r="A36" s="46" t="s">
        <v>33</v>
      </c>
      <c r="B36" s="63"/>
      <c r="C36" s="78"/>
      <c r="D36" s="79"/>
      <c r="E36" s="80"/>
      <c r="F36" s="65">
        <v>120000</v>
      </c>
      <c r="G36" s="66">
        <f t="shared" si="0"/>
        <v>123555.55555555556</v>
      </c>
      <c r="H36" s="81">
        <f t="shared" si="0"/>
        <v>127111.11111111112</v>
      </c>
      <c r="I36" s="26"/>
      <c r="J36" s="26"/>
    </row>
    <row r="37" spans="1:10" ht="18" customHeight="1">
      <c r="A37" s="77"/>
      <c r="B37" s="63"/>
      <c r="C37" s="78"/>
      <c r="D37" s="79"/>
      <c r="E37" s="80"/>
      <c r="F37" s="65"/>
      <c r="G37" s="66"/>
      <c r="H37" s="81"/>
      <c r="I37" s="26"/>
      <c r="J37" s="26"/>
    </row>
    <row r="38" spans="1:10" ht="18" customHeight="1" thickBot="1">
      <c r="A38" s="35" t="s">
        <v>10</v>
      </c>
      <c r="B38" s="36"/>
      <c r="C38" s="36"/>
      <c r="D38" s="40"/>
      <c r="E38" s="50">
        <f>E22</f>
        <v>2540000</v>
      </c>
      <c r="F38" s="50">
        <f>SUM(F26:F37)</f>
        <v>7830000</v>
      </c>
      <c r="G38" s="50">
        <f>SUM(G26:G37)</f>
        <v>8060000</v>
      </c>
      <c r="H38" s="67">
        <f>SUM(H26:H37)</f>
        <v>8299999.999999998</v>
      </c>
      <c r="I38" s="27"/>
      <c r="J38" s="27"/>
    </row>
    <row r="39" spans="1:10" ht="41.25" customHeight="1">
      <c r="A39" s="86" t="s">
        <v>36</v>
      </c>
      <c r="B39" s="84"/>
      <c r="C39" s="84"/>
      <c r="D39" s="84"/>
      <c r="E39" s="84"/>
      <c r="F39" s="84"/>
      <c r="G39" s="84"/>
      <c r="H39" s="84"/>
      <c r="I39" s="27"/>
      <c r="J39" s="27"/>
    </row>
    <row r="40" spans="1:10" ht="51.75" customHeight="1">
      <c r="A40" s="83" t="s">
        <v>24</v>
      </c>
      <c r="B40" s="84"/>
      <c r="C40" s="84"/>
      <c r="D40" s="84"/>
      <c r="E40" s="84"/>
      <c r="F40" s="84"/>
      <c r="G40" s="84"/>
      <c r="H40" s="84"/>
      <c r="I40" s="27"/>
      <c r="J40" s="27"/>
    </row>
    <row r="41" spans="1:8" ht="30" customHeight="1">
      <c r="A41" s="85" t="s">
        <v>26</v>
      </c>
      <c r="B41" s="84"/>
      <c r="C41" s="84"/>
      <c r="D41" s="84"/>
      <c r="E41" s="84"/>
      <c r="F41" s="84"/>
      <c r="G41" s="84"/>
      <c r="H41" s="84"/>
    </row>
    <row r="42" spans="1:8" ht="92.25" customHeight="1">
      <c r="A42" s="85" t="s">
        <v>27</v>
      </c>
      <c r="B42" s="84"/>
      <c r="C42" s="84"/>
      <c r="D42" s="84"/>
      <c r="E42" s="84"/>
      <c r="F42" s="84"/>
      <c r="G42" s="84"/>
      <c r="H42" s="84"/>
    </row>
  </sheetData>
  <sheetProtection/>
  <mergeCells count="4">
    <mergeCell ref="A40:H40"/>
    <mergeCell ref="A41:H41"/>
    <mergeCell ref="A42:H42"/>
    <mergeCell ref="A39:H39"/>
  </mergeCells>
  <printOptions/>
  <pageMargins left="0.77" right="0.75" top="0.75" bottom="0.75" header="0.5" footer="0.5"/>
  <pageSetup fitToHeight="1" fitToWidth="1" horizontalDpi="600" verticalDpi="600" orientation="portrait" scale="71"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Laura Kennison</cp:lastModifiedBy>
  <cp:lastPrinted>2014-05-16T22:21:48Z</cp:lastPrinted>
  <dcterms:created xsi:type="dcterms:W3CDTF">1999-06-02T23:29:55Z</dcterms:created>
  <dcterms:modified xsi:type="dcterms:W3CDTF">2014-06-02T18:40:09Z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NewReviewCycle">
    <vt:lpwstr/>
  </property>
  <property fmtid="{D5CDD505-2E9C-101B-9397-08002B2CF9AE}" pid="4" name="Proposed/Passed #:">
    <vt:lpwstr/>
  </property>
  <property fmtid="{D5CDD505-2E9C-101B-9397-08002B2CF9AE}" pid="5" name="Date transmitted">
    <vt:lpwstr/>
  </property>
  <property fmtid="{D5CDD505-2E9C-101B-9397-08002B2CF9AE}" pid="6" name="TaskDueDate">
    <vt:lpwstr/>
  </property>
  <property fmtid="{D5CDD505-2E9C-101B-9397-08002B2CF9AE}" pid="7" name="Date ready for signature">
    <vt:lpwstr/>
  </property>
</Properties>
</file>