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19440" windowHeight="9435" activeTab="0"/>
  </bookViews>
  <sheets>
    <sheet name="3a.  Simple Form Fiscal Note" sheetId="1" r:id="rId1"/>
    <sheet name="Detail" sheetId="11" state="hidden" r:id="rId2"/>
    <sheet name="1.  Instructions" sheetId="3" state="hidden" r:id="rId3"/>
    <sheet name="2a.  Simple Form Data Entry" sheetId="2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0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<sst xmlns="http://schemas.openxmlformats.org/spreadsheetml/2006/main" count="699" uniqueCount="185">
  <si>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</si>
  <si>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</si>
  <si>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</si>
  <si>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</si>
  <si>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</si>
  <si>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</si>
  <si>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</si>
  <si>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</si>
  <si>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</si>
  <si>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</si>
  <si>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</si>
  <si>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</si>
  <si>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</si>
  <si>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</si>
  <si>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</si>
  <si>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</si>
  <si>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</si>
  <si>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</si>
  <si>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</si>
  <si>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</si>
  <si>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</si>
  <si>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</si>
  <si>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</si>
  <si>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</si>
  <si>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</si>
  <si>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</si>
  <si>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</si>
  <si>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</si>
  <si>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</si>
  <si>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</si>
  <si>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</si>
  <si>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</si>
  <si>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</si>
  <si>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</si>
  <si>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</si>
  <si>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</si>
  <si>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</si>
  <si>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</si>
  <si>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</si>
  <si>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</si>
  <si>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</si>
  <si>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</si>
  <si>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</si>
  <si>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</si>
  <si>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</si>
  <si>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</si>
  <si>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</si>
  <si>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</si>
  <si>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</si>
  <si>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</si>
  <si>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</si>
  <si>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</si>
  <si>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</si>
  <si>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</si>
  <si>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</si>
  <si>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</si>
  <si>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</si>
  <si>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</si>
  <si>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</si>
  <si>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</si>
  <si>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</si>
  <si>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</si>
  <si>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</si>
  <si>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</si>
  <si>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</si>
  <si>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</si>
  <si>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</si>
  <si>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</si>
  <si>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</si>
  <si>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</si>
  <si>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</si>
  <si>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</si>
  <si>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</si>
  <si>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</si>
  <si>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</si>
  <si>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</si>
  <si>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</si>
  <si>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</si>
  <si>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</si>
  <si>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</si>
  <si>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</si>
  <si>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</si>
  <si>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</si>
  <si>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</si>
  <si>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</si>
  <si>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</si>
  <si>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</si>
  <si>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</si>
  <si>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</si>
  <si>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</si>
  <si>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</si>
  <si>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</si>
  <si>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</si>
  <si>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</si>
  <si>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</si>
  <si>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</si>
  <si>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</si>
  <si>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</si>
  <si>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</si>
  <si>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</si>
  <si>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</si>
  <si>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</si>
  <si>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</si>
  <si>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</si>
  <si>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</si>
  <si>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</si>
  <si>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</si>
  <si>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</si>
  <si>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</si>
  <si>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</si>
  <si>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</si>
  <si>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</si>
  <si>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</si>
  <si>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</si>
  <si>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</si>
  <si>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</si>
  <si>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</si>
  <si>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</si>
  <si>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</si>
  <si>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</si>
  <si>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</si>
  <si>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</si>
  <si>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</si>
  <si>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</si>
  <si>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</si>
  <si>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</si>
  <si>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</si>
  <si>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</si>
  <si>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</si>
  <si>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</si>
  <si>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</si>
  <si>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</si>
  <si>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</si>
  <si>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</si>
  <si>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</si>
  <si>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</si>
  <si>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</si>
  <si>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</si>
  <si>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</si>
  <si>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</si>
  <si>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</si>
  <si>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</si>
  <si>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</si>
  <si>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</si>
  <si>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</si>
  <si>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</si>
  <si>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</si>
  <si>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</si>
  <si>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</si>
  <si>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</si>
  <si>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</si>
  <si>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</si>
  <si>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</si>
  <si>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</si>
  <si>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</si>
  <si>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</si>
  <si>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</si>
  <si>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Lease Renewal</t>
  </si>
  <si>
    <t>Stand Alone Ordinance</t>
  </si>
  <si>
    <t>4/20/15</t>
  </si>
  <si>
    <t>1045836</t>
  </si>
  <si>
    <t>KCIT</t>
  </si>
  <si>
    <t>KCIT/Radio Communications</t>
  </si>
  <si>
    <t>A21300</t>
  </si>
  <si>
    <t>Tom Paine/Carolyn Mock</t>
  </si>
  <si>
    <t>Lease Payments/Utility Fee</t>
  </si>
  <si>
    <t>KPLU-FM Pacific Lutheran University</t>
  </si>
  <si>
    <t>View Park - Telecommunications Site Rental Agreement #1667</t>
  </si>
  <si>
    <t>Effective Date:</t>
  </si>
  <si>
    <t>Term:</t>
  </si>
  <si>
    <t>5 Years</t>
  </si>
  <si>
    <t>Monthly Rate:</t>
  </si>
  <si>
    <t>Monthly Utility Fee</t>
  </si>
  <si>
    <t>Monthly Utility Fee:</t>
  </si>
  <si>
    <t>Annual Adjustment:</t>
  </si>
  <si>
    <t>Monthly Rate</t>
  </si>
  <si>
    <t>Total Monthly</t>
  </si>
  <si>
    <t>Annual</t>
  </si>
  <si>
    <t>Effective Date</t>
  </si>
  <si>
    <t>to 9/30/2019</t>
  </si>
  <si>
    <t>An NPV analysis was not performed because only one site was considered.</t>
  </si>
  <si>
    <t>- Lease Payments: Annual Rate increases occur each 10/1 and rise by 3.5%; Utility Fee is $450/month.</t>
  </si>
  <si>
    <t>- Costs by biennial year indicates the amount in the attached agreement; not the difference between the old lease amount and the new lease amount.</t>
  </si>
  <si>
    <t xml:space="preserve">View Park Lease </t>
  </si>
  <si>
    <t>Lease Renewal - View Park Telecommunications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</si>
</sst>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/>
    <xf numFmtId="44" fontId="0" fillId="0" borderId="0" xfId="16" applyFont="1"/>
    <xf numFmtId="44" fontId="0" fillId="0" borderId="0" xfId="0" applyNumberFormat="1"/>
    <xf numFmtId="44" fontId="0" fillId="0" borderId="0" xfId="16" applyFont="1"/>
    <xf numFmtId="0" fontId="0" fillId="0" borderId="21" xfId="0" applyFont="1" applyBorder="1"/>
    <xf numFmtId="14" fontId="0" fillId="0" borderId="21" xfId="0" applyNumberFormat="1" applyFont="1" applyBorder="1"/>
    <xf numFmtId="14" fontId="0" fillId="0" borderId="21" xfId="0" applyNumberFormat="1" applyBorder="1"/>
    <xf numFmtId="0" fontId="0" fillId="0" borderId="21" xfId="0" applyFont="1" applyBorder="1" applyAlignment="1">
      <alignment horizontal="right"/>
    </xf>
    <xf numFmtId="44" fontId="0" fillId="0" borderId="21" xfId="16" applyFont="1" applyBorder="1"/>
    <xf numFmtId="44" fontId="0" fillId="0" borderId="21" xfId="16" applyFont="1" applyBorder="1"/>
    <xf numFmtId="44" fontId="0" fillId="0" borderId="21" xfId="0" applyNumberFormat="1" applyFont="1" applyBorder="1"/>
    <xf numFmtId="0" fontId="0" fillId="0" borderId="21" xfId="0" applyBorder="1"/>
    <xf numFmtId="49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6" fontId="0" fillId="0" borderId="21" xfId="16" applyNumberFormat="1" applyFon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18" sqref="B118:S118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79" t="s">
        <v>49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1"/>
    </row>
    <row r="4" spans="1:20" ht="3" customHeight="1" thickBot="1" thickTop="1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1"/>
    </row>
    <row r="5" spans="1:19" ht="13.5">
      <c r="A5" s="376" t="s">
        <v>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5"/>
    </row>
    <row r="6" spans="1:20" ht="13.5">
      <c r="A6" s="372" t="s">
        <v>0</v>
      </c>
      <c r="B6" s="373"/>
      <c r="C6" s="371" t="str">
        <f>IF('2a.  Simple Form Data Entry'!G11="","   ",'2a.  Simple Form Data Entry'!G11)</f>
        <v xml:space="preserve">View Park Lease </v>
      </c>
      <c r="D6" s="371"/>
      <c r="E6" s="371"/>
      <c r="F6" s="371"/>
      <c r="G6" s="371"/>
      <c r="H6" s="371"/>
      <c r="I6" s="371"/>
      <c r="J6" s="371"/>
      <c r="L6" s="293" t="s">
        <v>16</v>
      </c>
      <c r="M6" s="293"/>
      <c r="O6" s="72"/>
      <c r="Q6" s="72"/>
      <c r="R6" s="319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377" t="s">
        <v>152</v>
      </c>
      <c r="B7" s="368"/>
      <c r="C7" s="378" t="str">
        <f>IF('2a.  Simple Form Data Entry'!G12="","   ",'2a.  Simple Form Data Entry'!G12)</f>
        <v>KCIT/Radio Communications</v>
      </c>
      <c r="D7" s="378"/>
      <c r="E7" s="378"/>
      <c r="F7" s="378"/>
      <c r="G7" s="378"/>
      <c r="H7" s="378"/>
      <c r="I7" s="378"/>
      <c r="J7" s="378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369" t="s">
        <v>2</v>
      </c>
      <c r="B8" s="370"/>
      <c r="C8" s="292" t="str">
        <f>IF('2a.  Simple Form Data Entry'!G15="","   ",'2a.  Simple Form Data Entry'!G15)</f>
        <v>Tom Paine/Carolyn Mock</v>
      </c>
      <c r="E8" s="292"/>
      <c r="F8" s="370" t="s">
        <v>8</v>
      </c>
      <c r="G8" s="370"/>
      <c r="H8" s="329" t="str">
        <f>IF('2a.  Simple Form Data Entry'!G15=""," ",'2a.  Simple Form Data Entry'!G16)</f>
        <v>4/20/15</v>
      </c>
      <c r="I8" s="292"/>
      <c r="J8" s="292"/>
      <c r="L8" s="368" t="s">
        <v>10</v>
      </c>
      <c r="M8" s="368"/>
      <c r="N8" s="368"/>
      <c r="O8" s="368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369" t="s">
        <v>3</v>
      </c>
      <c r="B9" s="370"/>
      <c r="C9" s="295"/>
      <c r="D9" s="292"/>
      <c r="E9" s="292"/>
      <c r="F9" s="370" t="s">
        <v>13</v>
      </c>
      <c r="G9" s="370"/>
      <c r="H9" s="292"/>
      <c r="I9" s="292"/>
      <c r="J9" s="292"/>
      <c r="L9" s="368" t="s">
        <v>9</v>
      </c>
      <c r="M9" s="368"/>
      <c r="N9" s="368"/>
      <c r="O9" s="368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15" t="str">
        <f>IF('2a.  Simple Form Data Entry'!G10=""," ",'2a.  Simple Form Data Entry'!G10)</f>
        <v>Lease Renewal - View Park Telecommunications Site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6"/>
      <c r="T10" s="11"/>
    </row>
    <row r="11" spans="1:20" ht="13.5" thickBot="1">
      <c r="A11" s="332"/>
      <c r="B11" s="333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1" t="s">
        <v>14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82" t="s">
        <v>32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86" t="s">
        <v>145</v>
      </c>
      <c r="B17" s="386"/>
      <c r="C17" s="386"/>
      <c r="D17" s="386"/>
      <c r="E17" s="383" t="str">
        <f>IF('2a.  Simple Form Data Entry'!G39="N","NA",'2a.  Simple Form Data Entry'!G40)</f>
        <v>NA</v>
      </c>
      <c r="F17" s="384"/>
      <c r="G17" s="385"/>
      <c r="H17" s="422" t="s">
        <v>153</v>
      </c>
      <c r="I17" s="423"/>
      <c r="J17" s="423"/>
      <c r="K17" s="423"/>
      <c r="L17" s="423"/>
      <c r="M17" s="423"/>
      <c r="N17" s="310"/>
      <c r="O17" s="419" t="str">
        <f>IF('2a.  Simple Form Data Entry'!G39="N","NA",'2a.  Simple Form Data Entry'!G41)</f>
        <v>NA</v>
      </c>
      <c r="P17" s="420"/>
      <c r="Q17" s="420"/>
      <c r="R17" s="420"/>
      <c r="S17" s="42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82" t="s">
        <v>33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8" t="str">
        <f>IF('2a.  Simple Form Data Entry'!E80="","   ",'2a.  Simple Form Data Entry'!E80)</f>
        <v>KCIT/Radio Communications</v>
      </c>
      <c r="B35" s="409"/>
      <c r="C35" s="410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A21300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KCIT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4501</v>
      </c>
      <c r="G35" s="79" t="str">
        <f>IF('2a.  Simple Form Data Entry'!I80="","   ",'2a.  Simple Form Data Entry'!I80)</f>
        <v>1045836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Lease Payments/Utility Fee</v>
      </c>
      <c r="I38" s="80">
        <f>'2a.  Simple Form Data Entry'!N84</f>
        <v>15624.27</v>
      </c>
      <c r="J38" s="80">
        <f>'2a.  Simple Form Data Entry'!G84</f>
        <v>62996.679449999996</v>
      </c>
      <c r="K38" s="80">
        <f>'2a.  Simple Form Data Entry'!H84</f>
        <v>65012.56323074999</v>
      </c>
      <c r="L38" s="80">
        <f t="shared" si="7"/>
        <v>128009.24268074999</v>
      </c>
      <c r="M38" s="80">
        <f>'2a.  Simple Form Data Entry'!I84</f>
        <v>67099.00294382623</v>
      </c>
      <c r="N38" s="80">
        <f>'2a.  Simple Form Data Entry'!J84</f>
        <v>69258.46804686016</v>
      </c>
      <c r="O38" s="80">
        <f t="shared" si="5"/>
        <v>136357.4709906864</v>
      </c>
      <c r="P38" s="80">
        <f>'2a.  Simple Form Data Entry'!K84</f>
        <v>53190.15942639424</v>
      </c>
      <c r="Q38" s="80">
        <f>'2a.  Simple Form Data Entry'!L84</f>
        <v>0</v>
      </c>
      <c r="R38" s="80">
        <f t="shared" si="6"/>
        <v>53190.15942639424</v>
      </c>
      <c r="S38" s="83">
        <f>'2a.  Simple Form Data Entry'!M84</f>
        <v>0</v>
      </c>
      <c r="T38" s="12"/>
    </row>
    <row r="39" spans="1:20" ht="13.5" customHeight="1">
      <c r="A39" s="16"/>
      <c r="B39" s="364" t="s">
        <v>55</v>
      </c>
      <c r="C39" s="365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51" t="s">
        <v>56</v>
      </c>
      <c r="C40" s="352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64" t="s">
        <v>57</v>
      </c>
      <c r="C41" s="365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53" t="s">
        <v>26</v>
      </c>
      <c r="C42" s="354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15624.27</v>
      </c>
      <c r="J43" s="63">
        <f t="shared" si="8"/>
        <v>62996.679449999996</v>
      </c>
      <c r="K43" s="63">
        <f t="shared" si="8"/>
        <v>65012.56323074999</v>
      </c>
      <c r="L43" s="63">
        <f t="shared" si="7"/>
        <v>128009.24268074999</v>
      </c>
      <c r="M43" s="63">
        <f t="shared" si="8"/>
        <v>67099.00294382623</v>
      </c>
      <c r="N43" s="63">
        <f t="shared" si="8"/>
        <v>69258.46804686016</v>
      </c>
      <c r="O43" s="63">
        <f t="shared" si="5"/>
        <v>136357.4709906864</v>
      </c>
      <c r="P43" s="63">
        <f aca="true" t="shared" si="9" ref="P43:Q43">SUM(P36:P42)</f>
        <v>53190.15942639424</v>
      </c>
      <c r="Q43" s="63">
        <f t="shared" si="9"/>
        <v>0</v>
      </c>
      <c r="R43" s="63">
        <f t="shared" si="6"/>
        <v>53190.15942639424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55" t="str">
        <f>IF('2a.  Simple Form Data Entry'!E91="","   ",'2a.  Simple Form Data Entry'!E91)</f>
        <v xml:space="preserve">   </v>
      </c>
      <c r="B45" s="356"/>
      <c r="C45" s="35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64" t="s">
        <v>55</v>
      </c>
      <c r="C49" s="36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51" t="s">
        <v>56</v>
      </c>
      <c r="C50" s="352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64" t="s">
        <v>57</v>
      </c>
      <c r="C51" s="36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53" t="s">
        <v>26</v>
      </c>
      <c r="C52" s="354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55" t="str">
        <f>IF('2a.  Simple Form Data Entry'!E102="","   ",'2a.  Simple Form Data Entry'!E102)</f>
        <v xml:space="preserve">   </v>
      </c>
      <c r="B55" s="356"/>
      <c r="C55" s="35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64" t="s">
        <v>55</v>
      </c>
      <c r="C59" s="36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51" t="s">
        <v>56</v>
      </c>
      <c r="C60" s="352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64" t="s">
        <v>57</v>
      </c>
      <c r="C61" s="36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53" t="s">
        <v>26</v>
      </c>
      <c r="C62" s="354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55" t="str">
        <f>IF('2a.  Simple Form Data Entry'!E113="","   ",'2a.  Simple Form Data Entry'!E113)</f>
        <v xml:space="preserve">   </v>
      </c>
      <c r="B65" s="356"/>
      <c r="C65" s="35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64" t="s">
        <v>55</v>
      </c>
      <c r="C69" s="36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51" t="s">
        <v>56</v>
      </c>
      <c r="C70" s="352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64" t="s">
        <v>57</v>
      </c>
      <c r="C71" s="36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53" t="s">
        <v>26</v>
      </c>
      <c r="C72" s="354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55" t="str">
        <f>IF('2a.  Simple Form Data Entry'!E124="","   ",'2a.  Simple Form Data Entry'!E124)</f>
        <v xml:space="preserve">   </v>
      </c>
      <c r="B75" s="356"/>
      <c r="C75" s="35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64" t="s">
        <v>55</v>
      </c>
      <c r="C79" s="36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51" t="s">
        <v>56</v>
      </c>
      <c r="C80" s="352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64" t="s">
        <v>57</v>
      </c>
      <c r="C81" s="36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53" t="s">
        <v>26</v>
      </c>
      <c r="C82" s="354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55" t="str">
        <f>IF('2a.  Simple Form Data Entry'!E135="","   ",'2a.  Simple Form Data Entry'!E135)</f>
        <v xml:space="preserve">   </v>
      </c>
      <c r="B85" s="356"/>
      <c r="C85" s="35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64" t="s">
        <v>55</v>
      </c>
      <c r="C89" s="36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51" t="s">
        <v>56</v>
      </c>
      <c r="C90" s="352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64" t="s">
        <v>57</v>
      </c>
      <c r="C91" s="36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53" t="s">
        <v>26</v>
      </c>
      <c r="C92" s="354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15624.27</v>
      </c>
      <c r="J95" s="56">
        <f t="shared" si="23"/>
        <v>62996.679449999996</v>
      </c>
      <c r="K95" s="56">
        <f t="shared" si="23"/>
        <v>65012.56323074999</v>
      </c>
      <c r="L95" s="56">
        <f t="shared" si="10"/>
        <v>128009.24268074999</v>
      </c>
      <c r="M95" s="56">
        <f t="shared" si="23"/>
        <v>67099.00294382623</v>
      </c>
      <c r="N95" s="56">
        <f t="shared" si="23"/>
        <v>69258.46804686016</v>
      </c>
      <c r="O95" s="56">
        <f t="shared" si="11"/>
        <v>136357.4709906864</v>
      </c>
      <c r="P95" s="56">
        <f aca="true" t="shared" si="24" ref="P95:Q95">P73+P63+P53+P43+P83+P93</f>
        <v>53190.15942639424</v>
      </c>
      <c r="Q95" s="56">
        <f t="shared" si="24"/>
        <v>0</v>
      </c>
      <c r="R95" s="56">
        <f t="shared" si="12"/>
        <v>53190.15942639424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380" t="s">
        <v>15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380"/>
      <c r="P97" s="380"/>
      <c r="Q97" s="380"/>
      <c r="R97" s="380"/>
      <c r="S97" s="38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58" t="s">
        <v>18</v>
      </c>
      <c r="B101" s="359"/>
      <c r="C101" s="360"/>
      <c r="D101" s="389" t="s">
        <v>19</v>
      </c>
      <c r="E101" s="389" t="s">
        <v>5</v>
      </c>
      <c r="F101" s="411" t="s">
        <v>104</v>
      </c>
      <c r="G101" s="389" t="s">
        <v>11</v>
      </c>
      <c r="H101" s="402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13" t="str">
        <f>CONCATENATE(L24," Appropriation Change")</f>
        <v>2015 / 2016 Appropriation Change</v>
      </c>
      <c r="P101" s="42"/>
      <c r="Q101" s="314"/>
      <c r="R101" s="395" t="s">
        <v>137</v>
      </c>
      <c r="S101" s="396"/>
      <c r="T101" s="42"/>
    </row>
    <row r="102" spans="1:20" ht="27.75" customHeight="1" thickBot="1">
      <c r="A102" s="361"/>
      <c r="B102" s="362"/>
      <c r="C102" s="363"/>
      <c r="D102" s="390"/>
      <c r="E102" s="390"/>
      <c r="F102" s="412"/>
      <c r="G102" s="390"/>
      <c r="H102" s="403"/>
      <c r="I102" s="316"/>
      <c r="J102" s="191" t="s">
        <v>24</v>
      </c>
      <c r="K102" s="287" t="str">
        <f>'2a.  Simple Form Data Entry'!H156</f>
        <v>Allocation Change</v>
      </c>
      <c r="L102" s="414"/>
      <c r="P102" s="42"/>
      <c r="Q102" s="314"/>
      <c r="R102" s="397"/>
      <c r="S102" s="398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391">
        <f>'2a.  Simple Form Data Entry'!J157</f>
        <v>0</v>
      </c>
      <c r="S103" s="392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3">
        <f>'2a.  Simple Form Data Entry'!J158</f>
        <v>0</v>
      </c>
      <c r="S104" s="39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3">
        <f>'2a.  Simple Form Data Entry'!J159</f>
        <v>0</v>
      </c>
      <c r="S105" s="39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3">
        <f>'2a.  Simple Form Data Entry'!J160</f>
        <v>0</v>
      </c>
      <c r="S106" s="39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3">
        <f>'2a.  Simple Form Data Entry'!J161</f>
        <v>0</v>
      </c>
      <c r="S107" s="39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3">
        <f>'2a.  Simple Form Data Entry'!J162</f>
        <v>0</v>
      </c>
      <c r="S108" s="394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6">
        <f>SUM(R103:S107)</f>
        <v>0</v>
      </c>
      <c r="S109" s="407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04" t="str">
        <f>IF('2a.  Simple Form Data Entry'!G39="Y","See note 5 below.",'2a.  Simple Form Data Entry'!D43)</f>
        <v>An NPV analysis was not performed because only one site was considered.</v>
      </c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5"/>
    </row>
    <row r="113" spans="1:20" ht="13.5">
      <c r="A113" s="68" t="s">
        <v>112</v>
      </c>
      <c r="B113" s="399" t="s">
        <v>150</v>
      </c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5"/>
    </row>
    <row r="114" spans="1:20" ht="15" customHeight="1">
      <c r="A114" s="69" t="s">
        <v>52</v>
      </c>
      <c r="B114" s="400" t="s">
        <v>116</v>
      </c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5"/>
    </row>
    <row r="115" spans="1:20" ht="13.5">
      <c r="A115" s="69" t="s">
        <v>113</v>
      </c>
      <c r="B115" s="40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5"/>
    </row>
    <row r="116" spans="1:20" ht="13.5" customHeight="1">
      <c r="A116" s="67" t="s">
        <v>114</v>
      </c>
      <c r="B116" s="388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5"/>
    </row>
    <row r="117" spans="1:20" ht="16.5" customHeight="1">
      <c r="A117" s="67" t="s">
        <v>118</v>
      </c>
      <c r="B117" s="387" t="s">
        <v>111</v>
      </c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5"/>
    </row>
    <row r="118" spans="1:19" ht="14.25" customHeight="1">
      <c r="A118" s="67"/>
      <c r="B118" s="405" t="str">
        <f>'2a.  Simple Form Data Entry'!C174</f>
        <v>- Lease Payments: Annual Rate increases occur each 10/1 and rise by 3.5%; Utility Fee is $450/month.</v>
      </c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5"/>
      <c r="P118" s="405"/>
      <c r="Q118" s="405"/>
      <c r="R118" s="405"/>
      <c r="S118" s="405"/>
    </row>
    <row r="119" spans="1:19" ht="13.5">
      <c r="A119" s="67"/>
      <c r="B119" s="405" t="str">
        <f>'2a.  Simple Form Data Entry'!C175</f>
        <v>- Costs by biennial year indicates the amount in the attached agreement; not the difference between the old lease amount and the new lease amount.</v>
      </c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</row>
    <row r="120" spans="1:19" ht="12.75" customHeight="1">
      <c r="A120" s="67"/>
      <c r="B120" s="405" t="str">
        <f>'2a.  Simple Form Data Entry'!C176</f>
        <v xml:space="preserve">- </v>
      </c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</row>
    <row r="121" spans="1:19" ht="15" customHeight="1">
      <c r="A121" s="67"/>
      <c r="B121" s="405" t="str">
        <f>'2a.  Simple Form Data Entry'!C177</f>
        <v xml:space="preserve">- </v>
      </c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5"/>
      <c r="P121" s="405"/>
      <c r="Q121" s="405"/>
      <c r="R121" s="405"/>
      <c r="S121" s="405"/>
    </row>
    <row r="122" spans="1:20" ht="13.5">
      <c r="A122" s="67"/>
      <c r="B122" s="405"/>
      <c r="C122" s="405"/>
      <c r="D122" s="405"/>
      <c r="E122" s="405"/>
      <c r="F122" s="405"/>
      <c r="G122" s="405"/>
      <c r="H122" s="405"/>
      <c r="I122" s="405"/>
      <c r="J122" s="405"/>
      <c r="K122" s="405"/>
      <c r="L122" s="405"/>
      <c r="M122" s="405"/>
      <c r="N122" s="405"/>
      <c r="O122" s="405"/>
      <c r="P122" s="405"/>
      <c r="Q122" s="405"/>
      <c r="R122" s="405"/>
      <c r="S122" s="405"/>
      <c r="T122" s="5"/>
    </row>
    <row r="123" spans="1:19" ht="13.5">
      <c r="A123" s="67"/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</row>
    <row r="124" spans="1:19" ht="13.5">
      <c r="A124" t="str">
        <f>IF('2a.  Simple Form Data Entry'!C180=""," ","6.")</f>
        <v xml:space="preserve"> </v>
      </c>
      <c r="B124" s="405"/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5"/>
      <c r="P124" s="405"/>
      <c r="Q124" s="405"/>
      <c r="R124" s="405"/>
      <c r="S124" s="405"/>
    </row>
    <row r="125" spans="1:19" ht="13.5">
      <c r="A125" s="69"/>
      <c r="B125" s="405"/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5"/>
      <c r="P125" s="405"/>
      <c r="Q125" s="405"/>
      <c r="R125" s="405"/>
      <c r="S125" s="405"/>
    </row>
    <row r="126" spans="1:19" ht="13.5">
      <c r="A126" s="69"/>
      <c r="B126" s="405"/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5"/>
      <c r="P126" s="405"/>
      <c r="Q126" s="405"/>
      <c r="R126" s="405"/>
      <c r="S126" s="40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B13" sqref="B13"/>
    </sheetView>
  </sheetViews>
  <sheetFormatPr defaultColWidth="9.140625" defaultRowHeight="12.75"/>
  <cols>
    <col min="1" max="1" width="18.8515625" style="0" customWidth="1"/>
    <col min="2" max="2" width="16.8515625" style="0" customWidth="1"/>
    <col min="3" max="3" width="16.57421875" style="0" customWidth="1"/>
    <col min="4" max="4" width="15.8515625" style="0" customWidth="1"/>
    <col min="5" max="5" width="15.421875" style="0" customWidth="1"/>
    <col min="6" max="6" width="13.57421875" style="0" customWidth="1"/>
    <col min="7" max="7" width="15.140625" style="0" customWidth="1"/>
  </cols>
  <sheetData>
    <row r="1" ht="12.75">
      <c r="A1" s="335" t="s">
        <v>166</v>
      </c>
    </row>
    <row r="2" ht="12.75">
      <c r="A2" s="335" t="s">
        <v>167</v>
      </c>
    </row>
    <row r="3" spans="1:2" ht="12.75">
      <c r="A3" s="346"/>
      <c r="B3" s="346"/>
    </row>
    <row r="4" spans="1:2" ht="12.75">
      <c r="A4" s="339" t="s">
        <v>168</v>
      </c>
      <c r="B4" s="341">
        <v>41913</v>
      </c>
    </row>
    <row r="5" spans="1:2" ht="12.75">
      <c r="A5" s="339" t="s">
        <v>169</v>
      </c>
      <c r="B5" s="342" t="s">
        <v>170</v>
      </c>
    </row>
    <row r="6" spans="1:2" ht="12.75">
      <c r="A6" s="339" t="s">
        <v>171</v>
      </c>
      <c r="B6" s="344">
        <v>4758.09</v>
      </c>
    </row>
    <row r="7" spans="1:2" ht="12.75">
      <c r="A7" s="339" t="s">
        <v>174</v>
      </c>
      <c r="B7" s="350">
        <v>0.035</v>
      </c>
    </row>
    <row r="8" spans="1:2" ht="12.75">
      <c r="A8" s="339" t="s">
        <v>173</v>
      </c>
      <c r="B8" s="344">
        <v>450</v>
      </c>
    </row>
    <row r="9" spans="1:2" ht="12.75">
      <c r="A9" s="346"/>
      <c r="B9" s="346"/>
    </row>
    <row r="10" spans="1:2" ht="12.75">
      <c r="A10" s="339"/>
      <c r="B10" s="339"/>
    </row>
    <row r="11" spans="1:7" ht="12.75">
      <c r="A11" s="339" t="s">
        <v>178</v>
      </c>
      <c r="B11" s="340">
        <v>41913</v>
      </c>
      <c r="C11" s="341">
        <v>42278</v>
      </c>
      <c r="D11" s="341">
        <v>42644</v>
      </c>
      <c r="E11" s="341">
        <v>43009</v>
      </c>
      <c r="F11" s="341">
        <v>43374</v>
      </c>
      <c r="G11" s="342" t="s">
        <v>179</v>
      </c>
    </row>
    <row r="12" spans="1:7" ht="12.75">
      <c r="A12" s="339" t="s">
        <v>175</v>
      </c>
      <c r="B12" s="343">
        <v>4758.09</v>
      </c>
      <c r="C12" s="344">
        <f>+B12*1.035</f>
        <v>4924.623149999999</v>
      </c>
      <c r="D12" s="344">
        <f aca="true" t="shared" si="0" ref="D12:G12">+C12*1.035</f>
        <v>5096.984960249999</v>
      </c>
      <c r="E12" s="344">
        <f t="shared" si="0"/>
        <v>5275.379433858749</v>
      </c>
      <c r="F12" s="344">
        <f t="shared" si="0"/>
        <v>5460.0177140438045</v>
      </c>
      <c r="G12" s="344">
        <f t="shared" si="0"/>
        <v>5651.118334035337</v>
      </c>
    </row>
    <row r="13" spans="1:7" ht="12.75">
      <c r="A13" s="339" t="s">
        <v>172</v>
      </c>
      <c r="B13" s="343">
        <v>450</v>
      </c>
      <c r="C13" s="343">
        <v>450</v>
      </c>
      <c r="D13" s="343">
        <v>450</v>
      </c>
      <c r="E13" s="343">
        <v>450</v>
      </c>
      <c r="F13" s="343">
        <v>450</v>
      </c>
      <c r="G13" s="343">
        <v>450</v>
      </c>
    </row>
    <row r="14" spans="1:7" ht="12.75">
      <c r="A14" s="339" t="s">
        <v>176</v>
      </c>
      <c r="B14" s="345">
        <f>SUM(B12:B13)</f>
        <v>5208.09</v>
      </c>
      <c r="C14" s="345">
        <f aca="true" t="shared" si="1" ref="C14:G14">SUM(C12:C13)</f>
        <v>5374.623149999999</v>
      </c>
      <c r="D14" s="345">
        <f t="shared" si="1"/>
        <v>5546.984960249999</v>
      </c>
      <c r="E14" s="345">
        <f t="shared" si="1"/>
        <v>5725.379433858749</v>
      </c>
      <c r="F14" s="345">
        <f t="shared" si="1"/>
        <v>5910.0177140438045</v>
      </c>
      <c r="G14" s="345">
        <f t="shared" si="1"/>
        <v>6101.118334035337</v>
      </c>
    </row>
    <row r="15" spans="1:7" ht="12.75">
      <c r="A15" s="339"/>
      <c r="B15" s="345"/>
      <c r="C15" s="345"/>
      <c r="D15" s="345"/>
      <c r="E15" s="345"/>
      <c r="F15" s="345"/>
      <c r="G15" s="345"/>
    </row>
    <row r="16" spans="1:7" ht="12.75">
      <c r="A16" s="339"/>
      <c r="B16" s="339"/>
      <c r="C16" s="346"/>
      <c r="D16" s="346"/>
      <c r="E16" s="346"/>
      <c r="F16" s="346"/>
      <c r="G16" s="346"/>
    </row>
    <row r="17" spans="1:7" ht="12.75">
      <c r="A17" s="346"/>
      <c r="B17" s="347">
        <v>2014</v>
      </c>
      <c r="C17" s="348">
        <v>2015</v>
      </c>
      <c r="D17" s="347">
        <v>2016</v>
      </c>
      <c r="E17" s="348">
        <v>2017</v>
      </c>
      <c r="F17" s="347">
        <v>2018</v>
      </c>
      <c r="G17" s="348">
        <v>2019</v>
      </c>
    </row>
    <row r="18" spans="1:7" ht="12.75">
      <c r="A18" s="339" t="s">
        <v>177</v>
      </c>
      <c r="B18" s="349">
        <f>+B14*3</f>
        <v>15624.27</v>
      </c>
      <c r="C18" s="349">
        <f>+B14*9+C14*3</f>
        <v>62996.679449999996</v>
      </c>
      <c r="D18" s="349">
        <f aca="true" t="shared" si="2" ref="D18:F18">+C14*9+D14*3</f>
        <v>65012.56323074999</v>
      </c>
      <c r="E18" s="349">
        <f t="shared" si="2"/>
        <v>67099.00294382623</v>
      </c>
      <c r="F18" s="349">
        <f t="shared" si="2"/>
        <v>69258.46804686016</v>
      </c>
      <c r="G18" s="349">
        <f>+F14*9</f>
        <v>53190.15942639424</v>
      </c>
    </row>
    <row r="19" spans="1:7" ht="12.75">
      <c r="A19" s="49"/>
      <c r="B19" s="336"/>
      <c r="C19" s="338"/>
      <c r="D19" s="336"/>
      <c r="E19" s="336"/>
      <c r="F19" s="336"/>
      <c r="G19" s="336"/>
    </row>
    <row r="20" spans="1:7" ht="12.75">
      <c r="A20" s="49"/>
      <c r="B20" s="336"/>
      <c r="C20" s="336"/>
      <c r="D20" s="336"/>
      <c r="E20" s="336"/>
      <c r="F20" s="336"/>
      <c r="G20" s="336"/>
    </row>
    <row r="21" spans="1:7" ht="12.75">
      <c r="A21" s="49"/>
      <c r="B21" s="337"/>
      <c r="C21" s="337"/>
      <c r="D21" s="337"/>
      <c r="E21" s="337"/>
      <c r="F21" s="337"/>
      <c r="G21" s="337"/>
    </row>
    <row r="23" spans="1:7" ht="12.75">
      <c r="A23" s="49"/>
      <c r="B23" s="336"/>
      <c r="C23" s="336"/>
      <c r="D23" s="336"/>
      <c r="E23" s="336"/>
      <c r="F23" s="336"/>
      <c r="G23" s="33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66">
      <selection activeCell="G12" sqref="G12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60" t="s">
        <v>60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184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4" t="s">
        <v>76</v>
      </c>
      <c r="E11" s="444"/>
      <c r="F11" s="445"/>
      <c r="G11" s="138" t="s">
        <v>183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38" t="s">
        <v>75</v>
      </c>
      <c r="E12" s="438"/>
      <c r="F12" s="439"/>
      <c r="G12" s="138" t="s">
        <v>162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38" t="s">
        <v>74</v>
      </c>
      <c r="E13" s="438"/>
      <c r="F13" s="439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54" t="s">
        <v>73</v>
      </c>
      <c r="E14" s="438"/>
      <c r="F14" s="439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38" t="s">
        <v>72</v>
      </c>
      <c r="E15" s="438"/>
      <c r="F15" s="439"/>
      <c r="G15" s="138" t="s">
        <v>164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38" t="s">
        <v>103</v>
      </c>
      <c r="E16" s="438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38" t="s">
        <v>69</v>
      </c>
      <c r="E17" s="438"/>
      <c r="F17" s="439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4" t="s">
        <v>70</v>
      </c>
      <c r="E18" s="444"/>
      <c r="F18" s="445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44" t="s">
        <v>139</v>
      </c>
      <c r="E19" s="444"/>
      <c r="F19" s="44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62" t="s">
        <v>34</v>
      </c>
      <c r="H20" s="462"/>
      <c r="I20" s="4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163</v>
      </c>
      <c r="K21" s="146" t="s">
        <v>161</v>
      </c>
      <c r="L21" s="146">
        <v>4501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160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63" t="s">
        <v>125</v>
      </c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53" t="s">
        <v>144</v>
      </c>
      <c r="E39" s="453"/>
      <c r="F39" s="45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8" t="s">
        <v>77</v>
      </c>
      <c r="E40" s="458"/>
      <c r="F40" s="459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8" t="s">
        <v>78</v>
      </c>
      <c r="E41" s="458"/>
      <c r="F41" s="459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46" t="s">
        <v>180</v>
      </c>
      <c r="E43" s="447"/>
      <c r="F43" s="447"/>
      <c r="G43" s="447"/>
      <c r="H43" s="447"/>
      <c r="I43" s="44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49" t="s">
        <v>99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64" t="s">
        <v>20</v>
      </c>
      <c r="F57" s="46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40"/>
      <c r="F58" s="441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50" t="s">
        <v>84</v>
      </c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61"/>
      <c r="D69" s="461"/>
      <c r="E69" s="461"/>
      <c r="F69" s="4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8" t="s">
        <v>85</v>
      </c>
      <c r="F71" s="458"/>
      <c r="G71" s="458"/>
      <c r="H71" s="458"/>
      <c r="I71" s="458"/>
      <c r="J71" s="458"/>
      <c r="K71" s="458"/>
      <c r="L71" s="458"/>
      <c r="M71" s="458"/>
      <c r="N71" s="180"/>
      <c r="O71" s="211"/>
    </row>
    <row r="72" spans="2:15" ht="13.5" customHeight="1">
      <c r="B72" s="210"/>
      <c r="C72" s="268" t="s">
        <v>25</v>
      </c>
      <c r="D72" s="269"/>
      <c r="E72" s="442" t="s">
        <v>86</v>
      </c>
      <c r="F72" s="442"/>
      <c r="G72" s="442"/>
      <c r="H72" s="442"/>
      <c r="I72" s="442"/>
      <c r="J72" s="442"/>
      <c r="K72" s="442"/>
      <c r="L72" s="442"/>
      <c r="M72" s="442"/>
      <c r="N72" s="181"/>
      <c r="O72" s="211"/>
    </row>
    <row r="73" spans="2:15" ht="14.25">
      <c r="B73" s="210"/>
      <c r="C73" s="268" t="s">
        <v>53</v>
      </c>
      <c r="D73" s="269"/>
      <c r="E73" s="442" t="s">
        <v>87</v>
      </c>
      <c r="F73" s="443"/>
      <c r="G73" s="443"/>
      <c r="H73" s="443"/>
      <c r="I73" s="443"/>
      <c r="J73" s="443"/>
      <c r="K73" s="443"/>
      <c r="L73" s="443"/>
      <c r="M73" s="443"/>
      <c r="N73" s="179"/>
      <c r="O73" s="211"/>
    </row>
    <row r="74" spans="2:15" ht="14.25">
      <c r="B74" s="210"/>
      <c r="C74" s="452" t="s">
        <v>55</v>
      </c>
      <c r="D74" s="452"/>
      <c r="E74" s="442" t="s">
        <v>88</v>
      </c>
      <c r="F74" s="443"/>
      <c r="G74" s="443"/>
      <c r="H74" s="443"/>
      <c r="I74" s="443"/>
      <c r="J74" s="443"/>
      <c r="K74" s="443"/>
      <c r="L74" s="443"/>
      <c r="M74" s="443"/>
      <c r="N74" s="179"/>
      <c r="O74" s="211"/>
    </row>
    <row r="75" spans="2:15" ht="14.25" customHeight="1">
      <c r="B75" s="210"/>
      <c r="C75" s="456" t="s">
        <v>56</v>
      </c>
      <c r="D75" s="456"/>
      <c r="E75" s="442" t="s">
        <v>89</v>
      </c>
      <c r="F75" s="442"/>
      <c r="G75" s="442"/>
      <c r="H75" s="442"/>
      <c r="I75" s="442"/>
      <c r="J75" s="442"/>
      <c r="K75" s="442"/>
      <c r="L75" s="442"/>
      <c r="M75" s="442"/>
      <c r="N75" s="181"/>
      <c r="O75" s="211"/>
    </row>
    <row r="76" spans="2:15" ht="14.25">
      <c r="B76" s="210"/>
      <c r="C76" s="452" t="s">
        <v>57</v>
      </c>
      <c r="D76" s="452"/>
      <c r="E76" s="442"/>
      <c r="F76" s="443"/>
      <c r="G76" s="443"/>
      <c r="H76" s="443"/>
      <c r="I76" s="443"/>
      <c r="J76" s="443"/>
      <c r="K76" s="443"/>
      <c r="L76" s="443"/>
      <c r="M76" s="443"/>
      <c r="N76" s="179"/>
      <c r="O76" s="211"/>
    </row>
    <row r="77" spans="2:15" ht="15" customHeight="1">
      <c r="B77" s="210"/>
      <c r="C77" s="457" t="s">
        <v>26</v>
      </c>
      <c r="D77" s="457"/>
      <c r="E77" s="442" t="s">
        <v>90</v>
      </c>
      <c r="F77" s="443"/>
      <c r="G77" s="443"/>
      <c r="H77" s="443"/>
      <c r="I77" s="443"/>
      <c r="J77" s="443"/>
      <c r="K77" s="443"/>
      <c r="L77" s="443"/>
      <c r="M77" s="4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160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25" t="s">
        <v>40</v>
      </c>
      <c r="D81" s="425"/>
      <c r="E81" s="424" t="s">
        <v>22</v>
      </c>
      <c r="F81" s="42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165</v>
      </c>
      <c r="F84" s="154"/>
      <c r="G84" s="155">
        <f>+Detail!C18</f>
        <v>62996.679449999996</v>
      </c>
      <c r="H84" s="155">
        <f>+Detail!D18</f>
        <v>65012.56323074999</v>
      </c>
      <c r="I84" s="155">
        <f>+Detail!E18</f>
        <v>67099.00294382623</v>
      </c>
      <c r="J84" s="155">
        <f>+Detail!F18</f>
        <v>69258.46804686016</v>
      </c>
      <c r="K84" s="155">
        <f>+Detail!G18</f>
        <v>53190.15942639424</v>
      </c>
      <c r="L84" s="151"/>
      <c r="M84" s="151"/>
      <c r="N84" s="193">
        <f>+Detail!B18</f>
        <v>15624.27</v>
      </c>
      <c r="O84" s="211"/>
    </row>
    <row r="85" spans="2:15" ht="14.25" customHeight="1" thickBot="1">
      <c r="B85" s="210"/>
      <c r="C85" s="428" t="s">
        <v>55</v>
      </c>
      <c r="D85" s="429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26" t="s">
        <v>56</v>
      </c>
      <c r="D86" s="42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28" t="s">
        <v>57</v>
      </c>
      <c r="D87" s="42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30" t="s">
        <v>26</v>
      </c>
      <c r="D88" s="43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25" t="s">
        <v>40</v>
      </c>
      <c r="D92" s="425"/>
      <c r="E92" s="424" t="s">
        <v>22</v>
      </c>
      <c r="F92" s="42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28" t="s">
        <v>55</v>
      </c>
      <c r="D96" s="429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26" t="s">
        <v>56</v>
      </c>
      <c r="D97" s="42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28" t="s">
        <v>57</v>
      </c>
      <c r="D98" s="42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30" t="s">
        <v>26</v>
      </c>
      <c r="D99" s="43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425" t="s">
        <v>40</v>
      </c>
      <c r="D103" s="425"/>
      <c r="E103" s="424" t="s">
        <v>22</v>
      </c>
      <c r="F103" s="42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28" t="s">
        <v>55</v>
      </c>
      <c r="D107" s="429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26" t="s">
        <v>56</v>
      </c>
      <c r="D108" s="42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28" t="s">
        <v>57</v>
      </c>
      <c r="D109" s="42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30" t="s">
        <v>26</v>
      </c>
      <c r="D110" s="43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425" t="s">
        <v>40</v>
      </c>
      <c r="D114" s="425"/>
      <c r="E114" s="424" t="s">
        <v>22</v>
      </c>
      <c r="F114" s="42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34" t="s">
        <v>55</v>
      </c>
      <c r="D118" s="43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32" t="s">
        <v>56</v>
      </c>
      <c r="D119" s="43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34" t="s">
        <v>57</v>
      </c>
      <c r="D120" s="43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36" t="s">
        <v>26</v>
      </c>
      <c r="D121" s="43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425" t="s">
        <v>40</v>
      </c>
      <c r="D125" s="425"/>
      <c r="E125" s="424" t="s">
        <v>22</v>
      </c>
      <c r="F125" s="42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34" t="s">
        <v>55</v>
      </c>
      <c r="D129" s="43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32" t="s">
        <v>56</v>
      </c>
      <c r="D130" s="43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34" t="s">
        <v>57</v>
      </c>
      <c r="D131" s="43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36" t="s">
        <v>26</v>
      </c>
      <c r="D132" s="43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425" t="s">
        <v>40</v>
      </c>
      <c r="D136" s="425"/>
      <c r="E136" s="424" t="s">
        <v>22</v>
      </c>
      <c r="F136" s="42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34" t="s">
        <v>55</v>
      </c>
      <c r="D140" s="43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32" t="s">
        <v>56</v>
      </c>
      <c r="D141" s="43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34" t="s">
        <v>57</v>
      </c>
      <c r="D142" s="43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36" t="s">
        <v>26</v>
      </c>
      <c r="D143" s="43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43" t="s">
        <v>100</v>
      </c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179"/>
      <c r="O148" s="224"/>
      <c r="P148" s="225"/>
      <c r="Q148" s="225"/>
    </row>
    <row r="149" spans="2:17" ht="12.75" customHeight="1">
      <c r="B149" s="210"/>
      <c r="C149" s="443" t="s">
        <v>132</v>
      </c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55" t="s">
        <v>18</v>
      </c>
      <c r="D155" s="455" t="s">
        <v>39</v>
      </c>
      <c r="E155" s="465" t="s">
        <v>23</v>
      </c>
      <c r="F155" s="465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24"/>
      <c r="D156" s="424"/>
      <c r="E156" s="466"/>
      <c r="F156" s="466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68" t="s">
        <v>149</v>
      </c>
      <c r="G171" s="469"/>
      <c r="H171" s="469"/>
      <c r="I171" s="469"/>
      <c r="J171" s="469"/>
      <c r="K171" s="469"/>
      <c r="L171" s="469"/>
      <c r="M171" s="469"/>
      <c r="N171" s="47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43" t="s">
        <v>155</v>
      </c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179"/>
      <c r="O173" s="224"/>
    </row>
    <row r="174" spans="2:15" ht="34.5" customHeight="1" thickBot="1">
      <c r="B174" s="210"/>
      <c r="C174" s="471" t="s">
        <v>181</v>
      </c>
      <c r="D174" s="472"/>
      <c r="E174" s="472"/>
      <c r="F174" s="472"/>
      <c r="G174" s="472"/>
      <c r="H174" s="472"/>
      <c r="I174" s="472"/>
      <c r="J174" s="472"/>
      <c r="K174" s="472"/>
      <c r="L174" s="472"/>
      <c r="M174" s="472"/>
      <c r="N174" s="473"/>
      <c r="O174" s="224"/>
    </row>
    <row r="175" spans="2:15" ht="34.5" customHeight="1" thickBot="1">
      <c r="B175" s="210"/>
      <c r="C175" s="474" t="s">
        <v>182</v>
      </c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6"/>
      <c r="O175" s="224"/>
    </row>
    <row r="176" spans="2:15" ht="34.5" customHeight="1" thickBot="1">
      <c r="B176" s="210"/>
      <c r="C176" s="474" t="s">
        <v>123</v>
      </c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6"/>
      <c r="O176" s="224"/>
    </row>
    <row r="177" spans="2:15" ht="34.5" customHeight="1" thickBot="1">
      <c r="B177" s="210"/>
      <c r="C177" s="474" t="s">
        <v>123</v>
      </c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43" t="s">
        <v>156</v>
      </c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67"/>
      <c r="D202" s="467"/>
      <c r="E202" s="467"/>
      <c r="F202" s="467"/>
      <c r="G202" s="467"/>
      <c r="H202" s="467"/>
      <c r="I202" s="467"/>
      <c r="J202" s="467"/>
      <c r="K202" s="467"/>
      <c r="L202" s="467"/>
      <c r="M202" s="467"/>
      <c r="N202" s="467"/>
      <c r="O202" s="467"/>
      <c r="P202" s="467"/>
      <c r="Q202" s="467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1045836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60" t="s">
        <v>126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44" t="s">
        <v>76</v>
      </c>
      <c r="E11" s="444"/>
      <c r="F11" s="445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38" t="s">
        <v>75</v>
      </c>
      <c r="E12" s="438"/>
      <c r="F12" s="439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38" t="s">
        <v>74</v>
      </c>
      <c r="E13" s="438"/>
      <c r="F13" s="439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54" t="s">
        <v>73</v>
      </c>
      <c r="E14" s="438"/>
      <c r="F14" s="439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38" t="s">
        <v>72</v>
      </c>
      <c r="E15" s="438"/>
      <c r="F15" s="439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38" t="s">
        <v>103</v>
      </c>
      <c r="E16" s="438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38" t="s">
        <v>69</v>
      </c>
      <c r="E17" s="438"/>
      <c r="F17" s="439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44" t="s">
        <v>70</v>
      </c>
      <c r="E18" s="444"/>
      <c r="F18" s="445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44" t="s">
        <v>139</v>
      </c>
      <c r="E19" s="444"/>
      <c r="F19" s="44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62" t="s">
        <v>34</v>
      </c>
      <c r="H20" s="462"/>
      <c r="I20" s="4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63" t="s">
        <v>125</v>
      </c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53" t="s">
        <v>144</v>
      </c>
      <c r="E39" s="453"/>
      <c r="F39" s="453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58" t="s">
        <v>77</v>
      </c>
      <c r="E40" s="458"/>
      <c r="F40" s="459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58" t="s">
        <v>78</v>
      </c>
      <c r="E41" s="458"/>
      <c r="F41" s="459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46" t="s">
        <v>134</v>
      </c>
      <c r="E43" s="447"/>
      <c r="F43" s="447"/>
      <c r="G43" s="447"/>
      <c r="H43" s="447"/>
      <c r="I43" s="44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49" t="s">
        <v>99</v>
      </c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64" t="s">
        <v>20</v>
      </c>
      <c r="F57" s="464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40"/>
      <c r="F58" s="44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50" t="s">
        <v>84</v>
      </c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61"/>
      <c r="D69" s="461"/>
      <c r="E69" s="461"/>
      <c r="F69" s="461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58" t="s">
        <v>85</v>
      </c>
      <c r="F71" s="458"/>
      <c r="G71" s="458"/>
      <c r="H71" s="458"/>
      <c r="I71" s="458"/>
      <c r="J71" s="458"/>
      <c r="K71" s="458"/>
      <c r="L71" s="458"/>
      <c r="M71" s="458"/>
      <c r="N71" s="180"/>
      <c r="O71" s="211"/>
    </row>
    <row r="72" spans="2:15" ht="13.5" customHeight="1">
      <c r="B72" s="210"/>
      <c r="C72" s="268" t="s">
        <v>25</v>
      </c>
      <c r="D72" s="269"/>
      <c r="E72" s="442" t="s">
        <v>86</v>
      </c>
      <c r="F72" s="442"/>
      <c r="G72" s="442"/>
      <c r="H72" s="442"/>
      <c r="I72" s="442"/>
      <c r="J72" s="442"/>
      <c r="K72" s="442"/>
      <c r="L72" s="442"/>
      <c r="M72" s="442"/>
      <c r="N72" s="181"/>
      <c r="O72" s="211"/>
    </row>
    <row r="73" spans="2:15" ht="14.25">
      <c r="B73" s="210"/>
      <c r="C73" s="268" t="s">
        <v>53</v>
      </c>
      <c r="D73" s="269"/>
      <c r="E73" s="442" t="s">
        <v>87</v>
      </c>
      <c r="F73" s="443"/>
      <c r="G73" s="443"/>
      <c r="H73" s="443"/>
      <c r="I73" s="443"/>
      <c r="J73" s="443"/>
      <c r="K73" s="443"/>
      <c r="L73" s="443"/>
      <c r="M73" s="443"/>
      <c r="N73" s="179"/>
      <c r="O73" s="211"/>
    </row>
    <row r="74" spans="2:15" ht="14.25">
      <c r="B74" s="210"/>
      <c r="C74" s="452" t="s">
        <v>55</v>
      </c>
      <c r="D74" s="452"/>
      <c r="E74" s="442" t="s">
        <v>88</v>
      </c>
      <c r="F74" s="443"/>
      <c r="G74" s="443"/>
      <c r="H74" s="443"/>
      <c r="I74" s="443"/>
      <c r="J74" s="443"/>
      <c r="K74" s="443"/>
      <c r="L74" s="443"/>
      <c r="M74" s="443"/>
      <c r="N74" s="179"/>
      <c r="O74" s="211"/>
    </row>
    <row r="75" spans="2:15" ht="14.25" customHeight="1">
      <c r="B75" s="210"/>
      <c r="C75" s="456" t="s">
        <v>56</v>
      </c>
      <c r="D75" s="456"/>
      <c r="E75" s="442" t="s">
        <v>89</v>
      </c>
      <c r="F75" s="442"/>
      <c r="G75" s="442"/>
      <c r="H75" s="442"/>
      <c r="I75" s="442"/>
      <c r="J75" s="442"/>
      <c r="K75" s="442"/>
      <c r="L75" s="442"/>
      <c r="M75" s="442"/>
      <c r="N75" s="181"/>
      <c r="O75" s="211"/>
    </row>
    <row r="76" spans="2:15" ht="14.25">
      <c r="B76" s="210"/>
      <c r="C76" s="452" t="s">
        <v>57</v>
      </c>
      <c r="D76" s="452"/>
      <c r="E76" s="442"/>
      <c r="F76" s="443"/>
      <c r="G76" s="443"/>
      <c r="H76" s="443"/>
      <c r="I76" s="443"/>
      <c r="J76" s="443"/>
      <c r="K76" s="443"/>
      <c r="L76" s="443"/>
      <c r="M76" s="443"/>
      <c r="N76" s="179"/>
      <c r="O76" s="211"/>
    </row>
    <row r="77" spans="2:15" ht="15" customHeight="1">
      <c r="B77" s="210"/>
      <c r="C77" s="457" t="s">
        <v>26</v>
      </c>
      <c r="D77" s="457"/>
      <c r="E77" s="442" t="s">
        <v>90</v>
      </c>
      <c r="F77" s="443"/>
      <c r="G77" s="443"/>
      <c r="H77" s="443"/>
      <c r="I77" s="443"/>
      <c r="J77" s="443"/>
      <c r="K77" s="443"/>
      <c r="L77" s="443"/>
      <c r="M77" s="443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25" t="s">
        <v>40</v>
      </c>
      <c r="D81" s="425"/>
      <c r="E81" s="424" t="s">
        <v>22</v>
      </c>
      <c r="F81" s="42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28" t="s">
        <v>55</v>
      </c>
      <c r="D85" s="429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26" t="s">
        <v>56</v>
      </c>
      <c r="D86" s="427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28" t="s">
        <v>57</v>
      </c>
      <c r="D87" s="42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30" t="s">
        <v>26</v>
      </c>
      <c r="D88" s="43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25" t="s">
        <v>40</v>
      </c>
      <c r="D92" s="425"/>
      <c r="E92" s="424" t="s">
        <v>22</v>
      </c>
      <c r="F92" s="42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28" t="s">
        <v>55</v>
      </c>
      <c r="D96" s="429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26" t="s">
        <v>56</v>
      </c>
      <c r="D97" s="427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28" t="s">
        <v>57</v>
      </c>
      <c r="D98" s="42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30" t="s">
        <v>26</v>
      </c>
      <c r="D99" s="43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25" t="s">
        <v>40</v>
      </c>
      <c r="D103" s="425"/>
      <c r="E103" s="424" t="s">
        <v>22</v>
      </c>
      <c r="F103" s="42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28" t="s">
        <v>55</v>
      </c>
      <c r="D107" s="429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26" t="s">
        <v>56</v>
      </c>
      <c r="D108" s="42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28" t="s">
        <v>57</v>
      </c>
      <c r="D109" s="42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30" t="s">
        <v>26</v>
      </c>
      <c r="D110" s="43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425" t="s">
        <v>40</v>
      </c>
      <c r="D114" s="425"/>
      <c r="E114" s="424" t="s">
        <v>22</v>
      </c>
      <c r="F114" s="42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34" t="s">
        <v>55</v>
      </c>
      <c r="D118" s="43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32" t="s">
        <v>56</v>
      </c>
      <c r="D119" s="43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34" t="s">
        <v>57</v>
      </c>
      <c r="D120" s="43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36" t="s">
        <v>26</v>
      </c>
      <c r="D121" s="437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425" t="s">
        <v>40</v>
      </c>
      <c r="D125" s="425"/>
      <c r="E125" s="424" t="s">
        <v>22</v>
      </c>
      <c r="F125" s="42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34" t="s">
        <v>55</v>
      </c>
      <c r="D129" s="43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32" t="s">
        <v>56</v>
      </c>
      <c r="D130" s="43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34" t="s">
        <v>57</v>
      </c>
      <c r="D131" s="43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36" t="s">
        <v>26</v>
      </c>
      <c r="D132" s="437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425" t="s">
        <v>40</v>
      </c>
      <c r="D136" s="425"/>
      <c r="E136" s="424" t="s">
        <v>22</v>
      </c>
      <c r="F136" s="42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34" t="s">
        <v>55</v>
      </c>
      <c r="D140" s="43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32" t="s">
        <v>56</v>
      </c>
      <c r="D141" s="43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34" t="s">
        <v>57</v>
      </c>
      <c r="D142" s="43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36" t="s">
        <v>26</v>
      </c>
      <c r="D143" s="437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43" t="s">
        <v>100</v>
      </c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179"/>
      <c r="O148" s="224"/>
      <c r="P148" s="225"/>
      <c r="Q148" s="225"/>
    </row>
    <row r="149" spans="2:17" ht="15" customHeight="1">
      <c r="B149" s="210"/>
      <c r="C149" s="443" t="s">
        <v>132</v>
      </c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55" t="s">
        <v>18</v>
      </c>
      <c r="D155" s="455" t="s">
        <v>39</v>
      </c>
      <c r="E155" s="465" t="s">
        <v>23</v>
      </c>
      <c r="F155" s="465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24"/>
      <c r="D156" s="424"/>
      <c r="E156" s="466"/>
      <c r="F156" s="466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68" t="s">
        <v>149</v>
      </c>
      <c r="G171" s="469"/>
      <c r="H171" s="469"/>
      <c r="I171" s="469"/>
      <c r="J171" s="469"/>
      <c r="K171" s="469"/>
      <c r="L171" s="469"/>
      <c r="M171" s="469"/>
      <c r="N171" s="470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43" t="s">
        <v>154</v>
      </c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179"/>
      <c r="O173" s="224"/>
    </row>
    <row r="174" spans="2:15" ht="34.5" customHeight="1" thickBot="1">
      <c r="B174" s="210"/>
      <c r="C174" s="471" t="s">
        <v>141</v>
      </c>
      <c r="D174" s="472"/>
      <c r="E174" s="472"/>
      <c r="F174" s="472"/>
      <c r="G174" s="472"/>
      <c r="H174" s="472"/>
      <c r="I174" s="472"/>
      <c r="J174" s="472"/>
      <c r="K174" s="472"/>
      <c r="L174" s="472"/>
      <c r="M174" s="472"/>
      <c r="N174" s="473"/>
      <c r="O174" s="224"/>
    </row>
    <row r="175" spans="2:15" ht="34.5" customHeight="1" thickBot="1">
      <c r="B175" s="210"/>
      <c r="C175" s="474" t="s">
        <v>123</v>
      </c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6"/>
      <c r="O175" s="224"/>
    </row>
    <row r="176" spans="2:15" ht="34.5" customHeight="1" thickBot="1">
      <c r="B176" s="210"/>
      <c r="C176" s="474" t="s">
        <v>123</v>
      </c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6"/>
      <c r="O176" s="224"/>
    </row>
    <row r="177" spans="2:15" ht="34.5" customHeight="1" thickBot="1">
      <c r="B177" s="210"/>
      <c r="C177" s="474" t="s">
        <v>123</v>
      </c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6"/>
      <c r="O177" s="224"/>
    </row>
    <row r="178" spans="2:15" ht="34.5" customHeight="1" thickBot="1">
      <c r="B178" s="210"/>
      <c r="C178" s="474" t="s">
        <v>123</v>
      </c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43" t="s">
        <v>140</v>
      </c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67"/>
      <c r="D203" s="467"/>
      <c r="E203" s="467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  <c r="Q203" s="467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79" t="s">
        <v>49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1" t="s">
        <v>31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1"/>
    </row>
    <row r="4" spans="1:20" ht="3" customHeight="1" thickBot="1" thickTop="1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1"/>
    </row>
    <row r="5" spans="1:19" ht="13.5">
      <c r="A5" s="376" t="s">
        <v>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5"/>
    </row>
    <row r="6" spans="1:20" ht="13.5">
      <c r="A6" s="372" t="s">
        <v>0</v>
      </c>
      <c r="B6" s="373"/>
      <c r="C6" s="371" t="str">
        <f>IF('2b.  Complex Form Data Entry'!G11="","   ",'2b.  Complex Form Data Entry'!G11)</f>
        <v xml:space="preserve">   </v>
      </c>
      <c r="D6" s="371"/>
      <c r="E6" s="371"/>
      <c r="F6" s="371"/>
      <c r="G6" s="371"/>
      <c r="H6" s="371"/>
      <c r="I6" s="371"/>
      <c r="J6" s="37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377" t="s">
        <v>152</v>
      </c>
      <c r="B7" s="368"/>
      <c r="C7" s="378" t="str">
        <f>IF('2b.  Complex Form Data Entry'!G12="","   ",'2b.  Complex Form Data Entry'!G12)</f>
        <v xml:space="preserve">   </v>
      </c>
      <c r="D7" s="378"/>
      <c r="E7" s="378"/>
      <c r="F7" s="378"/>
      <c r="G7" s="378"/>
      <c r="H7" s="378"/>
      <c r="I7" s="378"/>
      <c r="J7" s="37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369" t="s">
        <v>2</v>
      </c>
      <c r="B8" s="370"/>
      <c r="C8" s="292" t="str">
        <f>IF('2b.  Complex Form Data Entry'!G15="","   ",'2b.  Complex Form Data Entry'!G15)</f>
        <v xml:space="preserve">   </v>
      </c>
      <c r="E8" s="292"/>
      <c r="F8" s="370" t="s">
        <v>8</v>
      </c>
      <c r="G8" s="370"/>
      <c r="H8" s="329" t="str">
        <f>IF('2b.  Complex Form Data Entry'!G15=""," ",'2b.  Complex Form Data Entry'!G16)</f>
        <v xml:space="preserve"> </v>
      </c>
      <c r="I8" s="292"/>
      <c r="J8" s="292"/>
      <c r="L8" s="368" t="s">
        <v>10</v>
      </c>
      <c r="M8" s="368"/>
      <c r="N8" s="368"/>
      <c r="O8" s="36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369" t="s">
        <v>3</v>
      </c>
      <c r="B9" s="370"/>
      <c r="C9" s="295"/>
      <c r="D9" s="292"/>
      <c r="E9" s="292"/>
      <c r="F9" s="370" t="s">
        <v>13</v>
      </c>
      <c r="G9" s="370"/>
      <c r="H9" s="292"/>
      <c r="I9" s="292"/>
      <c r="J9" s="292"/>
      <c r="L9" s="368" t="s">
        <v>9</v>
      </c>
      <c r="M9" s="368"/>
      <c r="N9" s="368"/>
      <c r="O9" s="36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15" t="str">
        <f>IF('2b.  Complex Form Data Entry'!G10=""," ",'2b.  Complex Form Data Entry'!G10)</f>
        <v xml:space="preserve"> 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6"/>
      <c r="T10" s="11"/>
    </row>
    <row r="11" spans="1:20" ht="13.5" thickBot="1">
      <c r="A11" s="332"/>
      <c r="B11" s="333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1" t="s">
        <v>14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82" t="s">
        <v>32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386" t="s">
        <v>145</v>
      </c>
      <c r="B17" s="386"/>
      <c r="C17" s="386"/>
      <c r="D17" s="386"/>
      <c r="E17" s="477" t="str">
        <f>IF('2b.  Complex Form Data Entry'!G39="N","NA",'2b.  Complex Form Data Entry'!G40)</f>
        <v>NA</v>
      </c>
      <c r="F17" s="478"/>
      <c r="G17" s="479"/>
      <c r="H17" s="422" t="s">
        <v>153</v>
      </c>
      <c r="I17" s="423"/>
      <c r="J17" s="423"/>
      <c r="K17" s="423"/>
      <c r="L17" s="423"/>
      <c r="M17" s="423"/>
      <c r="N17" s="310"/>
      <c r="O17" s="477" t="str">
        <f>IF('2b.  Complex Form Data Entry'!G39="N","NA",'2b.  Complex Form Data Entry'!G41)</f>
        <v>NA</v>
      </c>
      <c r="P17" s="478"/>
      <c r="Q17" s="478"/>
      <c r="R17" s="478"/>
      <c r="S17" s="47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82" t="s">
        <v>33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8" t="str">
        <f>IF('2b.  Complex Form Data Entry'!E80="","   ",'2b.  Complex Form Data Entry'!E80)</f>
        <v xml:space="preserve">   </v>
      </c>
      <c r="B35" s="409"/>
      <c r="C35" s="410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64" t="s">
        <v>55</v>
      </c>
      <c r="C39" s="36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51" t="s">
        <v>56</v>
      </c>
      <c r="C40" s="352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64" t="s">
        <v>57</v>
      </c>
      <c r="C41" s="36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53" t="s">
        <v>26</v>
      </c>
      <c r="C42" s="354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55" t="str">
        <f>IF('2b.  Complex Form Data Entry'!E91="","   ",'2b.  Complex Form Data Entry'!E91)</f>
        <v xml:space="preserve">   </v>
      </c>
      <c r="B45" s="356"/>
      <c r="C45" s="35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64" t="s">
        <v>55</v>
      </c>
      <c r="C49" s="36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51" t="s">
        <v>56</v>
      </c>
      <c r="C50" s="352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64" t="s">
        <v>57</v>
      </c>
      <c r="C51" s="36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53" t="s">
        <v>26</v>
      </c>
      <c r="C52" s="354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55" t="str">
        <f>IF('2b.  Complex Form Data Entry'!E102="","   ",'2b.  Complex Form Data Entry'!E102)</f>
        <v xml:space="preserve">   </v>
      </c>
      <c r="B55" s="356"/>
      <c r="C55" s="35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64" t="s">
        <v>55</v>
      </c>
      <c r="C59" s="36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51" t="s">
        <v>56</v>
      </c>
      <c r="C60" s="352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64" t="s">
        <v>57</v>
      </c>
      <c r="C61" s="36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53" t="s">
        <v>26</v>
      </c>
      <c r="C62" s="354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55" t="str">
        <f>IF('2b.  Complex Form Data Entry'!E113="","   ",'2b.  Complex Form Data Entry'!E113)</f>
        <v xml:space="preserve">   </v>
      </c>
      <c r="B65" s="356"/>
      <c r="C65" s="35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64" t="s">
        <v>55</v>
      </c>
      <c r="C69" s="36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51" t="s">
        <v>56</v>
      </c>
      <c r="C70" s="352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64" t="s">
        <v>57</v>
      </c>
      <c r="C71" s="36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53" t="s">
        <v>26</v>
      </c>
      <c r="C72" s="354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55" t="str">
        <f>IF('2b.  Complex Form Data Entry'!E124="","   ",'2b.  Complex Form Data Entry'!E124)</f>
        <v xml:space="preserve">   </v>
      </c>
      <c r="B75" s="356"/>
      <c r="C75" s="35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64" t="s">
        <v>55</v>
      </c>
      <c r="C79" s="36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51" t="s">
        <v>56</v>
      </c>
      <c r="C80" s="352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64" t="s">
        <v>57</v>
      </c>
      <c r="C81" s="36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53" t="s">
        <v>26</v>
      </c>
      <c r="C82" s="354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55" t="str">
        <f>IF('2b.  Complex Form Data Entry'!E135="","   ",'2b.  Complex Form Data Entry'!E135)</f>
        <v xml:space="preserve">   </v>
      </c>
      <c r="B85" s="356"/>
      <c r="C85" s="35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64" t="s">
        <v>55</v>
      </c>
      <c r="C89" s="36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51" t="s">
        <v>56</v>
      </c>
      <c r="C90" s="352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64" t="s">
        <v>57</v>
      </c>
      <c r="C91" s="36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53" t="s">
        <v>26</v>
      </c>
      <c r="C92" s="354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379" t="s">
        <v>133</v>
      </c>
      <c r="B97" s="379"/>
      <c r="C97" s="379"/>
      <c r="D97" s="379"/>
      <c r="E97" s="379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1" t="s">
        <v>31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1"/>
    </row>
    <row r="100" spans="1:20" ht="3" customHeight="1" thickBot="1" thickTop="1">
      <c r="A100" s="366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7"/>
      <c r="S100" s="367"/>
      <c r="T100" s="1"/>
    </row>
    <row r="101" spans="1:19" ht="13.5">
      <c r="A101" s="376" t="s">
        <v>7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5"/>
    </row>
    <row r="102" spans="1:20" ht="13.5">
      <c r="A102" s="372" t="s">
        <v>0</v>
      </c>
      <c r="B102" s="373"/>
      <c r="C102" s="371" t="str">
        <f>IF('2b.  Complex Form Data Entry'!G11="","   ",'2b.  Complex Form Data Entry'!G11)</f>
        <v xml:space="preserve">   </v>
      </c>
      <c r="D102" s="371"/>
      <c r="E102" s="371"/>
      <c r="F102" s="371"/>
      <c r="G102" s="371"/>
      <c r="H102" s="371"/>
      <c r="I102" s="371"/>
      <c r="J102" s="37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377" t="s">
        <v>152</v>
      </c>
      <c r="B103" s="368"/>
      <c r="C103" s="378" t="str">
        <f>IF('2b.  Complex Form Data Entry'!G12="","   ",'2b.  Complex Form Data Entry'!G12)</f>
        <v xml:space="preserve">   </v>
      </c>
      <c r="D103" s="378"/>
      <c r="E103" s="378"/>
      <c r="F103" s="378"/>
      <c r="G103" s="378"/>
      <c r="H103" s="378"/>
      <c r="I103" s="378"/>
      <c r="J103" s="37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369" t="s">
        <v>2</v>
      </c>
      <c r="B104" s="370"/>
      <c r="C104" s="298" t="str">
        <f>IF('2b.  Complex Form Data Entry'!G15="","   ",'2b.  Complex Form Data Entry'!G15)</f>
        <v xml:space="preserve">   </v>
      </c>
      <c r="E104" s="298"/>
      <c r="F104" s="370" t="s">
        <v>8</v>
      </c>
      <c r="G104" s="370"/>
      <c r="H104" s="329" t="str">
        <f>IF('2b.  Complex Form Data Entry'!G15=""," ",'2b.  Complex Form Data Entry'!G16)</f>
        <v xml:space="preserve"> </v>
      </c>
      <c r="I104" s="298"/>
      <c r="J104" s="298"/>
      <c r="L104" s="368" t="s">
        <v>10</v>
      </c>
      <c r="M104" s="368"/>
      <c r="N104" s="368"/>
      <c r="O104" s="36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369" t="s">
        <v>3</v>
      </c>
      <c r="B105" s="370"/>
      <c r="C105" s="300"/>
      <c r="D105" s="298"/>
      <c r="E105" s="298"/>
      <c r="F105" s="370" t="s">
        <v>13</v>
      </c>
      <c r="G105" s="370"/>
      <c r="H105" s="298"/>
      <c r="I105" s="298"/>
      <c r="J105" s="298"/>
      <c r="L105" s="368" t="s">
        <v>9</v>
      </c>
      <c r="M105" s="368"/>
      <c r="N105" s="368"/>
      <c r="O105" s="36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15" t="str">
        <f>IF('2b.  Complex Form Data Entry'!G10=""," ",'2b.  Complex Form Data Entry'!G10)</f>
        <v xml:space="preserve"> </v>
      </c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6"/>
      <c r="T106" s="11"/>
    </row>
    <row r="107" spans="1:20" ht="13.5" thickBot="1">
      <c r="A107" s="332"/>
      <c r="B107" s="333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8"/>
      <c r="T107" s="11"/>
    </row>
    <row r="108" spans="1:20" ht="18.75" customHeight="1" thickBot="1" thickTop="1">
      <c r="A108" s="380" t="s">
        <v>15</v>
      </c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58" t="s">
        <v>18</v>
      </c>
      <c r="B112" s="359"/>
      <c r="C112" s="360"/>
      <c r="D112" s="389" t="s">
        <v>19</v>
      </c>
      <c r="E112" s="389" t="s">
        <v>5</v>
      </c>
      <c r="F112" s="411" t="s">
        <v>104</v>
      </c>
      <c r="G112" s="389" t="s">
        <v>11</v>
      </c>
      <c r="H112" s="402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13" t="str">
        <f>CONCATENATE(L34," Appropriation Change")</f>
        <v>2015 / 2016 Appropriation Change</v>
      </c>
      <c r="O112" s="303"/>
      <c r="P112" s="303"/>
      <c r="Q112" s="303"/>
      <c r="R112" s="395" t="s">
        <v>138</v>
      </c>
      <c r="S112" s="396"/>
      <c r="T112" s="42"/>
    </row>
    <row r="113" spans="1:20" ht="37.5" customHeight="1" thickBot="1">
      <c r="A113" s="361"/>
      <c r="B113" s="362"/>
      <c r="C113" s="363"/>
      <c r="D113" s="390"/>
      <c r="E113" s="390"/>
      <c r="F113" s="412"/>
      <c r="G113" s="390"/>
      <c r="H113" s="403"/>
      <c r="I113" s="316"/>
      <c r="J113" s="191" t="s">
        <v>24</v>
      </c>
      <c r="K113" s="287" t="str">
        <f>'2b.  Complex Form Data Entry'!H156</f>
        <v>Allocation Change</v>
      </c>
      <c r="L113" s="414"/>
      <c r="O113" s="303"/>
      <c r="P113" s="303"/>
      <c r="Q113" s="303"/>
      <c r="R113" s="397"/>
      <c r="S113" s="398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1">
        <f>'2b.  Complex Form Data Entry'!J157</f>
        <v>0</v>
      </c>
      <c r="S114" s="482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1">
        <f>'2b.  Complex Form Data Entry'!J158</f>
        <v>0</v>
      </c>
      <c r="S115" s="482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1">
        <f>'2b.  Complex Form Data Entry'!J159</f>
        <v>0</v>
      </c>
      <c r="S116" s="482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1">
        <f>'2b.  Complex Form Data Entry'!J160</f>
        <v>0</v>
      </c>
      <c r="S117" s="482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1">
        <f>'2b.  Complex Form Data Entry'!J161</f>
        <v>0</v>
      </c>
      <c r="S118" s="482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1">
        <f>'2b.  Complex Form Data Entry'!J162</f>
        <v>0</v>
      </c>
      <c r="S119" s="482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3">
        <f>SUM(R114:S119)</f>
        <v>0</v>
      </c>
      <c r="S120" s="484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04" t="str">
        <f>IF('2b.  Complex Form Data Entry'!G39="Y","See note 5 below.",'2b.  Complex Form Data Entry'!D43)</f>
        <v>An NPV analysis was not performed because …</v>
      </c>
      <c r="C123" s="404"/>
      <c r="D123" s="404"/>
      <c r="E123" s="404"/>
      <c r="F123" s="404"/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5"/>
    </row>
    <row r="124" spans="1:20" ht="13.5">
      <c r="A124" s="68" t="s">
        <v>112</v>
      </c>
      <c r="B124" s="399" t="s">
        <v>150</v>
      </c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N124" s="399"/>
      <c r="O124" s="399"/>
      <c r="P124" s="399"/>
      <c r="Q124" s="399"/>
      <c r="R124" s="399"/>
      <c r="S124" s="399"/>
      <c r="T124" s="5"/>
    </row>
    <row r="125" spans="1:20" ht="14.25" customHeight="1">
      <c r="A125" s="69" t="s">
        <v>52</v>
      </c>
      <c r="B125" s="480" t="s">
        <v>116</v>
      </c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5"/>
    </row>
    <row r="126" spans="1:20" ht="16.5" customHeight="1">
      <c r="A126" s="69" t="s">
        <v>113</v>
      </c>
      <c r="B126" s="401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5"/>
    </row>
    <row r="127" spans="1:20" ht="14.25" customHeight="1">
      <c r="A127" s="67" t="s">
        <v>114</v>
      </c>
      <c r="B127" s="388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5"/>
    </row>
    <row r="128" spans="1:20" ht="16.5" customHeight="1">
      <c r="A128" s="67" t="s">
        <v>118</v>
      </c>
      <c r="B128" s="387" t="s">
        <v>111</v>
      </c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5"/>
    </row>
    <row r="129" spans="1:19" ht="14.25" customHeight="1">
      <c r="A129" s="67"/>
      <c r="B129" s="405" t="str">
        <f>'2b.  Complex Form Data Entry'!C174</f>
        <v>-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5"/>
      <c r="P129" s="405"/>
      <c r="Q129" s="405"/>
      <c r="R129" s="405"/>
      <c r="S129" s="405"/>
    </row>
    <row r="130" spans="1:19" ht="13.5">
      <c r="A130" s="67"/>
      <c r="B130" s="405" t="str">
        <f>'2b.  Complex Form Data Entry'!C175</f>
        <v xml:space="preserve">- </v>
      </c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5"/>
      <c r="P130" s="405"/>
      <c r="Q130" s="405"/>
      <c r="R130" s="405"/>
      <c r="S130" s="405"/>
    </row>
    <row r="131" spans="1:19" ht="12.75" customHeight="1">
      <c r="A131" s="67"/>
      <c r="B131" s="405" t="str">
        <f>'2b.  Complex Form Data Entry'!C176</f>
        <v xml:space="preserve">- </v>
      </c>
      <c r="C131" s="405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</row>
    <row r="132" spans="1:19" ht="15" customHeight="1">
      <c r="A132" s="67"/>
      <c r="B132" s="405" t="str">
        <f>'2b.  Complex Form Data Entry'!C177</f>
        <v xml:space="preserve">- </v>
      </c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05"/>
      <c r="R132" s="405"/>
      <c r="S132" s="405"/>
    </row>
    <row r="133" spans="1:20" ht="13.5">
      <c r="A133" s="67"/>
      <c r="B133" s="405" t="str">
        <f>'2b.  Complex Form Data Entry'!C178</f>
        <v xml:space="preserve">- </v>
      </c>
      <c r="C133" s="405"/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5"/>
      <c r="P133" s="405"/>
      <c r="Q133" s="405"/>
      <c r="R133" s="405"/>
      <c r="S133" s="405"/>
      <c r="T133" s="5"/>
    </row>
    <row r="134" spans="1:19" ht="13.5">
      <c r="A134" s="67"/>
      <c r="B134" s="405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</row>
    <row r="135" spans="1:19" ht="13.5">
      <c r="A135" t="str">
        <f>IF('2b.  Complex Form Data Entry'!C181=""," ","6.")</f>
        <v xml:space="preserve"> </v>
      </c>
      <c r="B135" s="405"/>
      <c r="C135" s="405"/>
      <c r="D135" s="405"/>
      <c r="E135" s="405"/>
      <c r="F135" s="405"/>
      <c r="G135" s="405"/>
      <c r="H135" s="405"/>
      <c r="I135" s="405"/>
      <c r="J135" s="405"/>
      <c r="K135" s="405"/>
      <c r="L135" s="405"/>
      <c r="M135" s="405"/>
      <c r="N135" s="405"/>
      <c r="O135" s="405"/>
      <c r="P135" s="405"/>
      <c r="Q135" s="405"/>
      <c r="R135" s="405"/>
      <c r="S135" s="405"/>
    </row>
    <row r="136" spans="1:19" ht="13.5">
      <c r="A136" s="69"/>
      <c r="B136" s="405"/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05"/>
      <c r="R136" s="405"/>
      <c r="S136" s="405"/>
    </row>
    <row r="137" spans="1:19" ht="13.5">
      <c r="A137" s="69"/>
      <c r="B137" s="405"/>
      <c r="C137" s="405"/>
      <c r="D137" s="405"/>
      <c r="E137" s="405"/>
      <c r="F137" s="405"/>
      <c r="G137" s="405"/>
      <c r="H137" s="405"/>
      <c r="I137" s="405"/>
      <c r="J137" s="405"/>
      <c r="K137" s="405"/>
      <c r="L137" s="405"/>
      <c r="M137" s="405"/>
      <c r="N137" s="405"/>
      <c r="O137" s="405"/>
      <c r="P137" s="405"/>
      <c r="Q137" s="405"/>
      <c r="R137" s="405"/>
      <c r="S137" s="40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YQKKTEHHRR7V-1353-389</_dlc_DocId>
    <_dlc_DocIdUrl xmlns="cfc4bdfe-72e7-4bcf-8777-527aa6965755">
      <Url>https://kcmicrosoftonlinecom-38.sharepoint.microsoftonline.com/FMD/Legislation2015/_layouts/15/DocIdRedir.aspx?ID=YQKKTEHHRR7V-1353-389</Url>
      <Description>YQKKTEHHRR7V-1353-389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af4553433128598d25afc3ed289e9bd7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2043f0e6160a0d83bfad093d64995700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cfc4bdfe-72e7-4bcf-8777-527aa6965755"/>
  </ds:schemaRefs>
</ds:datastoreItem>
</file>

<file path=customXml/itemProps4.xml><?xml version="1.0" encoding="utf-8"?>
<ds:datastoreItem xmlns:ds="http://schemas.openxmlformats.org/officeDocument/2006/customXml" ds:itemID="{A189AD75-B359-4EF9-ADA1-148C3EB04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F587667-D5D1-4DDF-86CC-6205D70DC44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Nicole Way</cp:lastModifiedBy>
  <cp:lastPrinted>2015-09-04T17:29:45Z</cp:lastPrinted>
  <dcterms:created xsi:type="dcterms:W3CDTF">1999-06-02T23:29:55Z</dcterms:created>
  <dcterms:modified xsi:type="dcterms:W3CDTF">2015-10-29T21:19:22Z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dc48ea80-4e23-4b2a-af08-c9d6ca5ea81a</vt:lpwstr>
  </property>
</Properties>
</file>