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750" yWindow="150" windowWidth="21255" windowHeight="11310" tabRatio="564" activeTab="0"/>
  </bookViews>
  <sheets>
    <sheet name="Operating Financial Plan" sheetId="2" r:id="rId1"/>
    <sheet name="Checklist" sheetId="7" state="hidden" r:id="rId2"/>
    <sheet name="Risk smartview" sheetId="8" state="hidden" r:id="rId3"/>
    <sheet name="Risk rates" sheetId="9"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1">'Checklist'!$A$1:$B$24</definedName>
    <definedName name="_xlnm.Print_Area" localSheetId="0">'Operating Financial Plan'!$A$1:$I$46</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<sst xmlns="http://schemas.openxmlformats.org/spreadsheetml/2006/main" count="114" uniqueCount="85">
  <si>
    <t>HIDDEN COLUMNS - for PSB Variance Analysis</t>
  </si>
  <si>
    <t>Category</t>
  </si>
  <si>
    <t>Diff: Actuals to Current Budget</t>
  </si>
  <si>
    <t>BTD Actuals as Percent of Current Budget</t>
  </si>
  <si>
    <t>Diff: Estimated to Current Budget</t>
  </si>
  <si>
    <t>Estimated as Percent of Current Budget</t>
  </si>
  <si>
    <t xml:space="preserve">Beginning Fund Balance </t>
  </si>
  <si>
    <t>Revenues</t>
  </si>
  <si>
    <t>Total Revenues</t>
  </si>
  <si>
    <t xml:space="preserve">Expenditures </t>
  </si>
  <si>
    <t>Total Expenditures</t>
  </si>
  <si>
    <t>Total Other Fund Transactions</t>
  </si>
  <si>
    <t>Ending Fund Balance</t>
  </si>
  <si>
    <t>Total Reserves</t>
  </si>
  <si>
    <t>Ending Undesignated Fund Balance</t>
  </si>
  <si>
    <t>2017/2018 Operating Financial Plan Checklist</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</si>
  <si>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</si>
  <si>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</si>
  <si>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</si>
  <si>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</si>
  <si>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</si>
  <si>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 xml:space="preserve">2015/2016 Estimated column reflects the best estimate for the biennium based on actuals and includes the impact of any proposed but not adopted supplementals.  </t>
  </si>
  <si>
    <t>If 2016 actuals are available, 2015/2016 Actuals tie to EBS and CAFR data and year end fund balance ties to the official budgetary fund balance figures provided by FBOD.</t>
  </si>
  <si>
    <t>2017/2018 Proposed Budget ties to Hyperion.</t>
  </si>
  <si>
    <t xml:space="preserve">After adoption, 2017/2018 Adopted Budget matches exactly the Adopted financial plan. </t>
  </si>
  <si>
    <t>2017/2018 Current Budget reflect the adopted budget, any known changes to revenue forecasts, and any approved supplementals or carryovers.  There should be no changes to reserves unless explicitly agreed to by PSB.</t>
  </si>
  <si>
    <t>2017/2018 Biennial to Date (BTD) expenditures and revenue reflect EBS totals for budgetary accounts as of the most recent closed month.  Note the date of the EBS report in a footnote.</t>
  </si>
  <si>
    <t xml:space="preserve">2017/2018 Estimated column reflects the best estimate for the biennium based on actuals and includes the impact of any proposed but not adopted supplementals.  </t>
  </si>
  <si>
    <t>Outyear revenue and expenditure inflation assumptions are noted and consistent with figures provided by PSB and/or the Office of Economic &amp; Financial Analysis (OEFA).  If there are supplemental proposals that impact the outyears, the impacts should be noted.</t>
  </si>
  <si>
    <t>The expenditure and revenue sections should be broken out by account, cost center, or other categories that make sense for fund management.  All data should crosswalk back to figures in Hyperion and EBS. Consult with PSB for agreement on the breakout.</t>
  </si>
  <si>
    <t>Reserves are consistent with adopted fund balance policy and guidelines and any exceptions are documented.</t>
  </si>
  <si>
    <t xml:space="preserve">Every reserve has a footnote describing what it is for and how it is calculated. </t>
  </si>
  <si>
    <t>Rainy Day Reserve is labeled and the number of days reserved is noted.</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</si>
  <si>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</si>
  <si>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</si>
  <si>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</si>
  <si>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</si>
  <si>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 xml:space="preserve">  Internal Service Rates</t>
  </si>
  <si>
    <t xml:space="preserve">  Interest</t>
  </si>
  <si>
    <t>Insurance Fund /000005520</t>
  </si>
  <si>
    <t xml:space="preserve">  Other Misc Revenue</t>
  </si>
  <si>
    <t xml:space="preserve">  Insurance Premiums</t>
  </si>
  <si>
    <t xml:space="preserve">  Operating Expenditures</t>
  </si>
  <si>
    <t xml:space="preserve">  Transfers to Other Funds (MARR)</t>
  </si>
  <si>
    <t>2017/2018 Current Budget</t>
  </si>
  <si>
    <t>2017/2018 Biennial-to-Date Actuals</t>
  </si>
  <si>
    <r>
      <t>2017/2018 Estimated</t>
    </r>
    <r>
      <rPr>
        <b/>
        <vertAlign val="superscript"/>
        <sz val="12"/>
        <rFont val="Calibri"/>
        <family val="2"/>
        <scheme val="minor"/>
      </rPr>
      <t>3</t>
    </r>
  </si>
  <si>
    <t>Reserves</t>
  </si>
  <si>
    <t>Other Fund Transactions</t>
  </si>
  <si>
    <t>Financial Plan Notes</t>
  </si>
  <si>
    <t>x</t>
  </si>
  <si>
    <t>Decision Package</t>
  </si>
  <si>
    <t>Executive Working</t>
  </si>
  <si>
    <t>2017-2018</t>
  </si>
  <si>
    <t>YearTotal</t>
  </si>
  <si>
    <t>No Year</t>
  </si>
  <si>
    <t>Expenditures</t>
  </si>
  <si>
    <t>Total Entity</t>
  </si>
  <si>
    <t>RISK MANAGEMENT (EN_A15400)</t>
  </si>
  <si>
    <t>INSURANCE SVC (55252)</t>
  </si>
  <si>
    <t>INSURANCE SVC REBATE (55251)</t>
  </si>
  <si>
    <t>Executive Proposed</t>
  </si>
  <si>
    <t>2017-2018 Proposed Financial Plan</t>
  </si>
  <si>
    <r>
      <t>2015-2016 Estimated</t>
    </r>
    <r>
      <rPr>
        <b/>
        <vertAlign val="superscript"/>
        <sz val="12"/>
        <rFont val="Calibri"/>
        <family val="2"/>
        <scheme val="minor"/>
      </rPr>
      <t>1</t>
    </r>
  </si>
  <si>
    <r>
      <t>2017-2018 Proposed Budget</t>
    </r>
    <r>
      <rPr>
        <b/>
        <vertAlign val="superscript"/>
        <sz val="12"/>
        <rFont val="Calibri"/>
        <family val="2"/>
        <scheme val="minor"/>
      </rPr>
      <t>2</t>
    </r>
  </si>
  <si>
    <r>
      <t>2021-2022 Projected</t>
    </r>
    <r>
      <rPr>
        <b/>
        <vertAlign val="superscript"/>
        <sz val="12"/>
        <rFont val="Calibri"/>
        <family val="2"/>
        <scheme val="minor"/>
      </rPr>
      <t>3</t>
    </r>
  </si>
  <si>
    <r>
      <t>2019-2020 Projected</t>
    </r>
    <r>
      <rPr>
        <b/>
        <vertAlign val="superscript"/>
        <sz val="12"/>
        <rFont val="Calibri"/>
        <family val="2"/>
        <scheme val="minor"/>
      </rPr>
      <t>3</t>
    </r>
  </si>
  <si>
    <r>
      <t xml:space="preserve">  Internal Service Rate Rebate</t>
    </r>
    <r>
      <rPr>
        <vertAlign val="superscript"/>
        <sz val="12"/>
        <rFont val="Calibri"/>
        <family val="2"/>
        <scheme val="minor"/>
      </rPr>
      <t>4</t>
    </r>
  </si>
  <si>
    <r>
      <t xml:space="preserve">  Claim and Settlement Expenditures</t>
    </r>
    <r>
      <rPr>
        <vertAlign val="superscript"/>
        <sz val="12"/>
        <rFont val="Calibri"/>
        <family val="2"/>
        <scheme val="minor"/>
      </rPr>
      <t>5</t>
    </r>
  </si>
  <si>
    <r>
      <t xml:space="preserve">  Transfer to FMD Capital</t>
    </r>
    <r>
      <rPr>
        <vertAlign val="superscript"/>
        <sz val="12"/>
        <rFont val="Calibri"/>
        <family val="2"/>
        <scheme val="minor"/>
      </rPr>
      <t>6</t>
    </r>
  </si>
  <si>
    <r>
      <t>Estimated Underexpenditures</t>
    </r>
    <r>
      <rPr>
        <b/>
        <vertAlign val="superscript"/>
        <sz val="12"/>
        <rFont val="Calibri"/>
        <family val="2"/>
        <scheme val="minor"/>
      </rPr>
      <t xml:space="preserve"> 7</t>
    </r>
  </si>
  <si>
    <r>
      <t>Actuarial Reserve for Losses Incurred</t>
    </r>
    <r>
      <rPr>
        <vertAlign val="superscript"/>
        <sz val="12"/>
        <rFont val="Calibri"/>
        <family val="2"/>
        <scheme val="minor"/>
      </rPr>
      <t>8</t>
    </r>
  </si>
  <si>
    <r>
      <t xml:space="preserve">  Rate Stabilization Reserve</t>
    </r>
    <r>
      <rPr>
        <vertAlign val="superscript"/>
        <sz val="12"/>
        <rFont val="Calibri"/>
        <family val="2"/>
        <scheme val="minor"/>
      </rPr>
      <t>9</t>
    </r>
  </si>
  <si>
    <r>
      <t xml:space="preserve">Reserve Shortfall </t>
    </r>
    <r>
      <rPr>
        <vertAlign val="superscript"/>
        <sz val="12"/>
        <rFont val="Calibri"/>
        <family val="2"/>
        <scheme val="minor"/>
      </rPr>
      <t>10</t>
    </r>
  </si>
  <si>
    <r>
      <rPr>
        <vertAlign val="superscript"/>
        <sz val="11"/>
        <rFont val="Calibri"/>
        <family val="2"/>
        <scheme val="minor"/>
      </rPr>
      <t>2</t>
    </r>
    <r>
      <rPr>
        <sz val="11"/>
        <rFont val="Calibri"/>
        <family val="2"/>
        <scheme val="minor"/>
      </rPr>
      <t xml:space="preserve"> 2017-2018 Proposed Budget is consistent with expenditure and revenue data from Hyperion.</t>
    </r>
  </si>
  <si>
    <r>
      <rPr>
        <vertAlign val="superscript"/>
        <sz val="11"/>
        <rFont val="Calibri"/>
        <family val="2"/>
        <scheme val="minor"/>
      </rPr>
      <t>9</t>
    </r>
    <r>
      <rPr>
        <sz val="11"/>
        <rFont val="Calibri"/>
        <family val="2"/>
        <scheme val="minor"/>
      </rPr>
      <t xml:space="preserve"> Rate Stabilization Reserve calculated at one loss with current Self-Insured Retention (SIR) level of $7.5 million. This will lessen the impact on agency rates if catastrophic losses occur.</t>
    </r>
  </si>
  <si>
    <r>
      <t>3</t>
    </r>
    <r>
      <rPr>
        <sz val="11"/>
        <color theme="1"/>
        <rFont val="Calibri"/>
        <family val="2"/>
        <scheme val="minor"/>
      </rPr>
      <t xml:space="preserve"> Out year projections are based on growth assumptions provided by PSB and assume revenue and expenditure growth of 3% - 12% and reflect the most recent estimates, including the out year impact of proposals. </t>
    </r>
  </si>
  <si>
    <r>
      <t xml:space="preserve">4 </t>
    </r>
    <r>
      <rPr>
        <sz val="11"/>
        <rFont val="Calibri"/>
        <family val="2"/>
        <scheme val="minor"/>
      </rPr>
      <t>The 2017/2018 rebate is based on the ending undesignated fund balance as of December 31, 2015. The Risk Management Committee approved this on March 16, 2016.</t>
    </r>
  </si>
  <si>
    <r>
      <t>5'</t>
    </r>
    <r>
      <rPr>
        <sz val="11"/>
        <rFont val="Calibri"/>
        <family val="2"/>
        <scheme val="minor"/>
      </rPr>
      <t xml:space="preserve"> The 2017/2018 claim and settlement expenditures are based on the actuarial study as of 12/31/2016.  </t>
    </r>
  </si>
  <si>
    <r>
      <t>6</t>
    </r>
    <r>
      <rPr>
        <sz val="11"/>
        <rFont val="Calibri"/>
        <family val="2"/>
        <scheme val="minor"/>
      </rPr>
      <t xml:space="preserve"> The 2017/2018 transfers to FMD capital reflect the moving costs to accommodate the proposed consolidation of ORM and OCROG.</t>
    </r>
  </si>
  <si>
    <r>
      <t>7</t>
    </r>
    <r>
      <rPr>
        <sz val="11"/>
        <rFont val="Calibri"/>
        <family val="2"/>
        <scheme val="minor"/>
      </rPr>
      <t xml:space="preserve"> The estimated under expenditures reflect the balance between the actuarial estimate for claim and settlement expenditures and the ORM projection. ORM looks at loss payment history, current open claims, and the actuarial estimate to calculate the under expenditure.</t>
    </r>
  </si>
  <si>
    <r>
      <t>8</t>
    </r>
    <r>
      <rPr>
        <sz val="11"/>
        <rFont val="Calibri"/>
        <family val="2"/>
        <scheme val="minor"/>
      </rPr>
      <t xml:space="preserve"> Reserve is per the actuarial recommendation to fund incurred liabilities for losses limited to the self-insured retention level. The actuary's required reserve as of 12/31/2015 was $88.5 million. Based on 2016 claim payout projections, ORM estimates the required reserve at 12/31/2016 to be $77 million. </t>
    </r>
  </si>
  <si>
    <r>
      <t>11</t>
    </r>
    <r>
      <rPr>
        <sz val="11"/>
        <rFont val="Calibri"/>
        <family val="2"/>
        <scheme val="minor"/>
      </rPr>
      <t xml:space="preserve"> This plan was updated by T.J. Stutman and C. Hellner 9/19/2016.</t>
    </r>
  </si>
  <si>
    <r>
      <t>10</t>
    </r>
    <r>
      <rPr>
        <sz val="11"/>
        <rFont val="Calibri"/>
        <family val="2"/>
        <scheme val="minor"/>
      </rPr>
      <t xml:space="preserve"> The reserve shortfall projected in 2019/2020 is based on financially conservative claim reserving and actuarial projections. ORM is working with county agencies to reduce losses and reduce the projected actuarial reserve for losses incurred which will reduce the projected reserve shortfall in outyears. If necessary, ORM will raise internal service rates in outwears to rebuild the reserves. </t>
    </r>
  </si>
  <si>
    <r>
      <t>1</t>
    </r>
    <r>
      <rPr>
        <sz val="11"/>
        <rFont val="Calibri"/>
        <family val="2"/>
        <scheme val="minor"/>
      </rPr>
      <t xml:space="preserve"> 2015-2016 Estimated reflect year end information from EBS and an estimate of actual expenditures for 2016, including a supplemental budget request of $5.7 million. The beginning fund balance is consistent with the Budgetary Fund Balance figures published by FBOD.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</si>
</sst>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0;[Red]\-#,##0"/>
  </numFmts>
  <fonts count="61">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b/>
      <sz val="12"/>
      <name val="Calibri"/>
      <family val="2"/>
    </font>
    <font>
      <sz val="12"/>
      <color theme="1"/>
      <name val="Calibri"/>
      <family val="2"/>
    </font>
    <font>
      <sz val="9"/>
      <name val="Tahoma"/>
      <family val="2"/>
    </font>
    <font>
      <b/>
      <sz val="9"/>
      <name val="Tahoma"/>
      <family val="2"/>
    </font>
    <font>
      <b/>
      <u val="single"/>
      <sz val="11"/>
      <color theme="1"/>
      <name val="Calibri"/>
      <family val="2"/>
      <scheme val="minor"/>
    </font>
    <font>
      <b/>
      <sz val="11"/>
      <name val="Calibri"/>
      <family val="2"/>
      <scheme val="minor"/>
    </font>
    <font>
      <vertAlign val="superscript"/>
      <sz val="12"/>
      <name val="Calibri"/>
      <family val="2"/>
      <scheme val="minor"/>
    </font>
    <font>
      <b/>
      <sz val="8"/>
      <name val="Calibri"/>
      <family val="2"/>
    </font>
  </fonts>
  <fills count="6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24997000396251678"/>
        <bgColor indexed="64"/>
      </patternFill>
    </fill>
    <fill>
      <patternFill patternType="solid">
        <fgColor indexed="65"/>
        <bgColor indexed="64"/>
      </patternFill>
    </fill>
    <fill>
      <patternFill patternType="solid">
        <fgColor rgb="FFFFFFFF"/>
        <bgColor indexed="64"/>
      </patternFill>
    </fill>
    <fill>
      <patternFill patternType="solid">
        <fgColor theme="0" tint="-0.1499900072813034"/>
        <bgColor indexed="64"/>
      </patternFill>
    </fill>
  </fills>
  <borders count="3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style="thin"/>
      <bottom style="thin"/>
    </border>
    <border>
      <left style="thin"/>
      <right style="thin"/>
      <top style="thin"/>
      <bottom/>
    </border>
    <border>
      <left style="thin"/>
      <right/>
      <top/>
      <bottom style="thin"/>
    </border>
    <border>
      <left style="thin"/>
      <right style="thin"/>
      <top/>
      <bottom style="thin"/>
    </border>
    <border>
      <left style="thin"/>
      <right/>
      <top/>
      <bottom/>
    </border>
    <border>
      <left/>
      <right style="thin"/>
      <top/>
      <bottom/>
    </border>
    <border>
      <left/>
      <right style="thin"/>
      <top/>
      <bottom style="thin"/>
    </border>
    <border>
      <left/>
      <right style="thin"/>
      <top style="thin"/>
      <bottom/>
    </border>
    <border>
      <left/>
      <right style="thin"/>
      <top style="thin"/>
      <bottom style="thin"/>
    </border>
    <border>
      <left/>
      <right/>
      <top style="medium">
        <color theme="0"/>
      </top>
      <bottom/>
    </border>
    <border>
      <left/>
      <right/>
      <top style="medium">
        <color theme="0"/>
      </top>
      <bottom style="medium">
        <color theme="0"/>
      </bottom>
    </border>
    <border>
      <left/>
      <right/>
      <top/>
      <bottom style="medium">
        <color theme="0"/>
      </bottom>
    </border>
    <border>
      <left style="thin">
        <color rgb="FFC0C0C0"/>
      </left>
      <right style="thin">
        <color rgb="FFC0C0C0"/>
      </right>
      <top style="thin">
        <color rgb="FFC0C0C0"/>
      </top>
      <bottom style="thin">
        <color rgb="FFC0C0C0"/>
      </bottom>
    </border>
    <border>
      <left/>
      <right/>
      <top/>
      <bottom style="thin"/>
    </border>
    <border>
      <left style="thin"/>
      <right/>
      <top style="thin"/>
      <bottom/>
    </border>
    <border>
      <left/>
      <right/>
      <top style="thin"/>
      <botto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37" fontId="32" fillId="0" borderId="0">
      <alignment/>
      <protection/>
    </xf>
    <xf numFmtId="0" fontId="1" fillId="0" borderId="0">
      <alignment/>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47"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0" fillId="0" borderId="0">
      <alignment/>
      <protection/>
    </xf>
    <xf numFmtId="0" fontId="49"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0" fontId="1" fillId="0" borderId="0" applyNumberFormat="0" applyBorder="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3" fontId="1" fillId="0" borderId="21" applyFont="0" applyFill="0" applyProtection="0">
      <alignment/>
    </xf>
    <xf numFmtId="43" fontId="4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51" fillId="0" borderId="0" applyNumberFormat="0" applyFill="0" applyBorder="0">
      <alignment/>
      <protection locked="0"/>
    </xf>
    <xf numFmtId="0" fontId="51"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0" fontId="33" fillId="51" borderId="17" applyNumberFormat="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42" fontId="16" fillId="0" borderId="22" applyFont="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2" fillId="0" borderId="0">
      <alignment/>
      <protection/>
    </xf>
    <xf numFmtId="43" fontId="52" fillId="0" borderId="0" applyFont="0" applyFill="0" applyBorder="0" applyAlignment="0" applyProtection="0"/>
  </cellStyleXfs>
  <cellXfs count="136">
    <xf numFmtId="0" fontId="0" fillId="0" borderId="0" xfId="0"/>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0" fontId="0" fillId="0" borderId="0" xfId="0"/>
    <xf numFmtId="37" fontId="39" fillId="56" borderId="23" xfId="108" applyFont="1" applyFill="1" applyBorder="1" applyAlignment="1">
      <alignment horizontal="center" wrapText="1"/>
      <protection/>
    </xf>
    <xf numFmtId="37" fontId="39" fillId="0" borderId="0" xfId="108" applyFont="1" applyFill="1" applyAlignment="1">
      <alignment horizontal="left"/>
      <protection/>
    </xf>
    <xf numFmtId="37" fontId="38" fillId="0" borderId="0" xfId="108" applyFont="1" applyFill="1" applyBorder="1">
      <alignment/>
      <protection/>
    </xf>
    <xf numFmtId="0" fontId="42" fillId="0" borderId="0" xfId="0" applyFont="1" applyFill="1" applyAlignment="1">
      <alignment horizontal="center" wrapText="1"/>
    </xf>
    <xf numFmtId="0" fontId="39" fillId="56" borderId="0" xfId="0" applyFont="1" applyFill="1" applyAlignment="1">
      <alignment horizontal="center"/>
    </xf>
    <xf numFmtId="0" fontId="0" fillId="56" borderId="0" xfId="0" applyFill="1"/>
    <xf numFmtId="0" fontId="54" fillId="0" borderId="0" xfId="0" applyFont="1" applyAlignment="1">
      <alignment wrapText="1"/>
    </xf>
    <xf numFmtId="0" fontId="54" fillId="0" borderId="19" xfId="0" applyFont="1" applyBorder="1" applyAlignment="1">
      <alignment horizontal="left" vertical="center" wrapText="1"/>
    </xf>
    <xf numFmtId="0" fontId="0" fillId="0" borderId="0" xfId="0" applyAlignment="1">
      <alignment horizontal="left" indent="2"/>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7" xfId="108" applyNumberFormat="1" applyFont="1" applyFill="1" applyBorder="1" applyAlignment="1" applyProtection="1">
      <alignment horizontal="right" indent="1"/>
      <protection locked="0"/>
    </xf>
    <xf numFmtId="167" fontId="38" fillId="56" borderId="19" xfId="116" applyNumberFormat="1" applyFont="1" applyFill="1" applyBorder="1" applyAlignment="1" applyProtection="1">
      <alignment horizontal="right" indent="1"/>
      <protection locked="0"/>
    </xf>
    <xf numFmtId="0" fontId="0" fillId="56" borderId="0" xfId="0" applyFill="1" applyProtection="1">
      <protection locked="0"/>
    </xf>
    <xf numFmtId="167" fontId="0" fillId="56" borderId="19" xfId="0" applyNumberFormat="1" applyFill="1" applyBorder="1" applyAlignment="1" applyProtection="1">
      <alignment horizontal="right" indent="1"/>
      <protection locked="0"/>
    </xf>
    <xf numFmtId="9" fontId="0" fillId="56" borderId="28" xfId="15" applyNumberFormat="1" applyFont="1" applyFill="1" applyBorder="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0" fillId="56" borderId="24" xfId="0" applyNumberFormat="1" applyFill="1" applyBorder="1" applyAlignment="1" applyProtection="1">
      <alignment horizontal="right" indent="1"/>
      <protection locked="0"/>
    </xf>
    <xf numFmtId="9" fontId="0" fillId="56" borderId="24" xfId="0" applyNumberFormat="1" applyFill="1" applyBorder="1" applyProtection="1">
      <protection locked="0"/>
    </xf>
    <xf numFmtId="9" fontId="0" fillId="56" borderId="19" xfId="15" applyNumberFormat="1" applyFont="1" applyFill="1" applyBorder="1" applyProtection="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167" fontId="38" fillId="56" borderId="28" xfId="88" applyNumberFormat="1" applyFont="1" applyFill="1" applyBorder="1" applyAlignment="1" applyProtection="1">
      <alignment horizontal="right" vertical="center" indent="1"/>
      <protection locked="0"/>
    </xf>
    <xf numFmtId="167" fontId="38" fillId="56" borderId="19" xfId="18" applyNumberFormat="1" applyFont="1" applyFill="1" applyBorder="1" applyAlignment="1" applyProtection="1">
      <alignment horizontal="right" vertical="center"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27" xfId="108" applyFont="1" applyFill="1" applyBorder="1" applyAlignment="1" applyProtection="1" quotePrefix="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167" fontId="0" fillId="56" borderId="20" xfId="0" applyNumberFormat="1" applyFill="1" applyBorder="1" applyAlignment="1" applyProtection="1">
      <alignment horizontal="right" indent="1"/>
      <protection locked="0"/>
    </xf>
    <xf numFmtId="9" fontId="0" fillId="56" borderId="20" xfId="15"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37" fontId="39" fillId="56" borderId="26" xfId="108" applyFont="1" applyFill="1" applyBorder="1" applyAlignment="1" applyProtection="1">
      <alignment horizontal="center" wrapText="1"/>
      <protection locked="0"/>
    </xf>
    <xf numFmtId="37" fontId="39" fillId="56" borderId="29" xfId="108" applyFont="1" applyFill="1" applyBorder="1" applyAlignment="1" applyProtection="1">
      <alignment horizontal="center" wrapText="1"/>
      <protection locked="0"/>
    </xf>
    <xf numFmtId="37" fontId="39" fillId="56" borderId="19" xfId="108" applyFont="1" applyFill="1" applyBorder="1" applyAlignment="1" applyProtection="1">
      <alignment horizontal="center" wrapText="1"/>
      <protection locked="0"/>
    </xf>
    <xf numFmtId="9" fontId="0" fillId="56" borderId="30" xfId="15" applyNumberFormat="1" applyFont="1" applyFill="1" applyBorder="1" applyProtection="1">
      <protection locked="0"/>
    </xf>
    <xf numFmtId="174" fontId="0" fillId="0" borderId="0" xfId="15" applyNumberFormat="1" applyFont="1" applyProtection="1">
      <protection locked="0"/>
    </xf>
    <xf numFmtId="0" fontId="0" fillId="56" borderId="30" xfId="0" applyFill="1" applyBorder="1" applyProtection="1">
      <protection locked="0"/>
    </xf>
    <xf numFmtId="0" fontId="0" fillId="0" borderId="0" xfId="0" applyFont="1" applyFill="1" applyProtection="1">
      <protection locked="0"/>
    </xf>
    <xf numFmtId="0" fontId="0" fillId="0" borderId="0" xfId="0" applyFont="1" applyProtection="1">
      <protection locked="0"/>
    </xf>
    <xf numFmtId="9" fontId="0" fillId="56" borderId="26" xfId="15" applyNumberFormat="1" applyFont="1" applyFill="1" applyBorder="1" applyProtection="1">
      <protection locked="0"/>
    </xf>
    <xf numFmtId="167" fontId="0" fillId="56" borderId="26" xfId="0" applyNumberFormat="1" applyFill="1" applyBorder="1" applyAlignment="1" applyProtection="1">
      <alignment horizontal="right" indent="1"/>
      <protection locked="0"/>
    </xf>
    <xf numFmtId="9" fontId="0" fillId="56" borderId="28" xfId="0" applyNumberFormat="1" applyFill="1" applyBorder="1" applyProtection="1">
      <protection locked="0"/>
    </xf>
    <xf numFmtId="9" fontId="0" fillId="56" borderId="31" xfId="15" applyNumberFormat="1" applyFont="1" applyFill="1" applyBorder="1" applyProtection="1">
      <protection locked="0"/>
    </xf>
    <xf numFmtId="37" fontId="39" fillId="0" borderId="0" xfId="108" applyFont="1" applyFill="1" applyAlignment="1" applyProtection="1">
      <alignment horizontal="left"/>
      <protection locked="0"/>
    </xf>
    <xf numFmtId="0" fontId="42" fillId="0" borderId="0" xfId="0" applyFont="1" applyFill="1" applyAlignment="1" applyProtection="1">
      <alignment horizontal="left" vertical="top"/>
      <protection locked="0"/>
    </xf>
    <xf numFmtId="0" fontId="41" fillId="0" borderId="0" xfId="0" applyFont="1" applyFill="1" applyAlignment="1" applyProtection="1">
      <alignment horizontal="left" vertical="top"/>
      <protection locked="0"/>
    </xf>
    <xf numFmtId="167" fontId="38" fillId="56" borderId="20" xfId="88" applyNumberFormat="1" applyFont="1" applyFill="1" applyBorder="1" applyAlignment="1" applyProtection="1" quotePrefix="1">
      <alignment horizontal="right" vertical="center" indent="1"/>
      <protection/>
    </xf>
    <xf numFmtId="0" fontId="17" fillId="0" borderId="0" xfId="0" applyFont="1" applyProtection="1">
      <protection/>
    </xf>
    <xf numFmtId="0" fontId="17" fillId="0" borderId="0" xfId="0" applyFont="1" applyFill="1" applyProtection="1">
      <protection/>
    </xf>
    <xf numFmtId="0" fontId="41" fillId="0" borderId="0" xfId="0" applyFont="1" applyProtection="1">
      <protection/>
    </xf>
    <xf numFmtId="0" fontId="41" fillId="0" borderId="0" xfId="0" applyFont="1"/>
    <xf numFmtId="0" fontId="54" fillId="0" borderId="28" xfId="0" applyFont="1" applyBorder="1" applyAlignment="1">
      <alignment horizontal="left" vertical="center" wrapText="1" indent="2"/>
    </xf>
    <xf numFmtId="0" fontId="0" fillId="0" borderId="20" xfId="0" applyBorder="1"/>
    <xf numFmtId="0" fontId="53" fillId="0" borderId="28" xfId="0" applyFont="1" applyBorder="1" applyAlignment="1">
      <alignment horizontal="center" vertical="center"/>
    </xf>
    <xf numFmtId="0" fontId="54" fillId="0" borderId="28" xfId="0" applyFont="1" applyBorder="1" applyAlignment="1">
      <alignment vertical="center" wrapText="1"/>
    </xf>
    <xf numFmtId="0" fontId="0" fillId="0" borderId="27" xfId="0" applyBorder="1"/>
    <xf numFmtId="37" fontId="39" fillId="57" borderId="20" xfId="108" applyFont="1" applyFill="1" applyBorder="1" applyAlignment="1">
      <alignment horizontal="center" wrapText="1"/>
      <protection/>
    </xf>
    <xf numFmtId="167" fontId="39" fillId="57" borderId="20" xfId="88" applyNumberFormat="1" applyFont="1" applyFill="1" applyBorder="1" applyAlignment="1" applyProtection="1">
      <alignment horizontal="right" indent="1"/>
      <protection/>
    </xf>
    <xf numFmtId="167" fontId="38" fillId="57" borderId="24" xfId="88" applyNumberFormat="1" applyFont="1" applyFill="1" applyBorder="1" applyAlignment="1">
      <alignment horizontal="right" vertical="center" indent="1"/>
    </xf>
    <xf numFmtId="167" fontId="38" fillId="57" borderId="19" xfId="116" applyNumberFormat="1" applyFont="1" applyFill="1" applyBorder="1" applyAlignment="1" applyProtection="1">
      <alignment horizontal="right" indent="1"/>
      <protection locked="0"/>
    </xf>
    <xf numFmtId="167" fontId="38" fillId="57" borderId="19" xfId="88" applyNumberFormat="1" applyFont="1" applyFill="1" applyBorder="1" applyAlignment="1" applyProtection="1">
      <alignment horizontal="right" vertical="center" indent="1"/>
      <protection locked="0"/>
    </xf>
    <xf numFmtId="167" fontId="39" fillId="57" borderId="25" xfId="88" applyNumberFormat="1" applyFont="1" applyFill="1" applyBorder="1" applyAlignment="1">
      <alignment horizontal="right" vertical="center" indent="1"/>
    </xf>
    <xf numFmtId="167" fontId="38" fillId="57" borderId="24" xfId="88" applyNumberFormat="1" applyFont="1" applyFill="1" applyBorder="1" applyAlignment="1" applyProtection="1">
      <alignment horizontal="right" vertical="center" indent="1"/>
      <protection locked="0"/>
    </xf>
    <xf numFmtId="167" fontId="39" fillId="57" borderId="26" xfId="88" applyNumberFormat="1" applyFont="1" applyFill="1" applyBorder="1" applyAlignment="1">
      <alignment horizontal="right" vertical="center" indent="1"/>
    </xf>
    <xf numFmtId="167" fontId="39" fillId="57" borderId="20" xfId="108" applyNumberFormat="1" applyFont="1" applyFill="1" applyBorder="1" applyAlignment="1" applyProtection="1">
      <alignment horizontal="right" vertical="center" indent="1"/>
      <protection locked="0"/>
    </xf>
    <xf numFmtId="167" fontId="38" fillId="57" borderId="20" xfId="18" applyNumberFormat="1" applyFont="1" applyFill="1" applyBorder="1" applyAlignment="1" applyProtection="1">
      <alignment horizontal="right" vertical="center" indent="1"/>
      <protection locked="0"/>
    </xf>
    <xf numFmtId="167" fontId="38" fillId="57" borderId="27" xfId="108" applyNumberFormat="1" applyFont="1" applyFill="1" applyBorder="1" applyAlignment="1" applyProtection="1">
      <alignment horizontal="right" indent="1"/>
      <protection locked="0"/>
    </xf>
    <xf numFmtId="167" fontId="38" fillId="57" borderId="20" xfId="88" applyNumberFormat="1" applyFont="1" applyFill="1" applyBorder="1" applyAlignment="1" applyProtection="1" quotePrefix="1">
      <alignment horizontal="right" vertical="center" indent="1"/>
      <protection/>
    </xf>
    <xf numFmtId="167" fontId="38" fillId="57" borderId="19" xfId="88" applyNumberFormat="1" applyFont="1" applyFill="1" applyBorder="1" applyAlignment="1">
      <alignment horizontal="right" vertical="center" indent="1"/>
    </xf>
    <xf numFmtId="167" fontId="38" fillId="57" borderId="28" xfId="88" applyNumberFormat="1" applyFont="1" applyFill="1" applyBorder="1" applyAlignment="1" applyProtection="1">
      <alignment horizontal="right" vertical="center" indent="1"/>
      <protection locked="0"/>
    </xf>
    <xf numFmtId="167" fontId="38" fillId="57" borderId="19" xfId="18" applyNumberFormat="1" applyFont="1" applyFill="1" applyBorder="1" applyAlignment="1" applyProtection="1">
      <alignment horizontal="right" vertical="center" indent="1"/>
      <protection locked="0"/>
    </xf>
    <xf numFmtId="167" fontId="39" fillId="57" borderId="19" xfId="88" applyNumberFormat="1" applyFont="1" applyFill="1" applyBorder="1" applyAlignment="1">
      <alignment horizontal="right" vertical="center" indent="1"/>
    </xf>
    <xf numFmtId="167" fontId="39" fillId="57" borderId="26" xfId="18" applyNumberFormat="1" applyFont="1" applyFill="1" applyBorder="1" applyAlignment="1">
      <alignment horizontal="right" vertical="center" indent="1"/>
    </xf>
    <xf numFmtId="167" fontId="39" fillId="57" borderId="20" xfId="18" applyNumberFormat="1" applyFont="1" applyFill="1" applyBorder="1" applyAlignment="1">
      <alignment horizontal="right" vertical="center" indent="1"/>
    </xf>
    <xf numFmtId="167" fontId="38" fillId="56" borderId="27" xfId="108" applyNumberFormat="1" applyFont="1" applyFill="1" applyBorder="1" applyAlignment="1">
      <alignment horizontal="right" vertical="center" indent="1"/>
      <protection/>
    </xf>
    <xf numFmtId="9" fontId="0" fillId="56" borderId="19" xfId="0" applyNumberFormat="1" applyFill="1" applyBorder="1" applyProtection="1">
      <protection locked="0"/>
    </xf>
    <xf numFmtId="0" fontId="0" fillId="0" borderId="24" xfId="0" applyBorder="1" applyProtection="1">
      <protection locked="0"/>
    </xf>
    <xf numFmtId="175" fontId="18" fillId="0" borderId="0" xfId="0" applyNumberFormat="1" applyFont="1" applyFill="1"/>
    <xf numFmtId="0" fontId="38" fillId="58" borderId="19" xfId="0" applyFont="1" applyFill="1" applyBorder="1" applyAlignment="1">
      <alignment horizontal="left" indent="2"/>
    </xf>
    <xf numFmtId="0" fontId="38" fillId="58" borderId="19" xfId="0" applyFont="1" applyFill="1" applyBorder="1" applyAlignment="1">
      <alignment horizontal="left" indent="1"/>
    </xf>
    <xf numFmtId="167" fontId="38" fillId="56" borderId="20" xfId="108" applyNumberFormat="1" applyFont="1" applyFill="1" applyBorder="1" applyAlignment="1" applyProtection="1">
      <alignment horizontal="right" vertical="center" indent="1"/>
      <protection locked="0"/>
    </xf>
    <xf numFmtId="0" fontId="58" fillId="0" borderId="32" xfId="0" applyFont="1" applyFill="1" applyBorder="1" applyProtection="1">
      <protection/>
    </xf>
    <xf numFmtId="0" fontId="57" fillId="0" borderId="0" xfId="0" applyFont="1" applyFill="1" applyProtection="1">
      <protection/>
    </xf>
    <xf numFmtId="0" fontId="58" fillId="0" borderId="33" xfId="0" applyFont="1" applyFill="1" applyBorder="1" applyProtection="1">
      <protection/>
    </xf>
    <xf numFmtId="0" fontId="58" fillId="0" borderId="34" xfId="0" applyFont="1" applyFill="1" applyBorder="1" applyProtection="1">
      <protection/>
    </xf>
    <xf numFmtId="0" fontId="0" fillId="0" borderId="0" xfId="0" applyFill="1"/>
    <xf numFmtId="0" fontId="42" fillId="0" borderId="0" xfId="0" applyFont="1" applyFill="1" applyAlignment="1">
      <alignment horizontal="left" vertical="top"/>
    </xf>
    <xf numFmtId="167" fontId="38" fillId="0" borderId="27" xfId="108" applyNumberFormat="1" applyFont="1" applyFill="1" applyBorder="1" applyAlignment="1" applyProtection="1">
      <alignment horizontal="right" indent="1"/>
      <protection locked="0"/>
    </xf>
    <xf numFmtId="9" fontId="0" fillId="56" borderId="0" xfId="15" applyNumberFormat="1" applyFont="1" applyFill="1" applyBorder="1" applyProtection="1">
      <protection locked="0"/>
    </xf>
    <xf numFmtId="167" fontId="38" fillId="56" borderId="0" xfId="88" applyNumberFormat="1" applyFont="1" applyFill="1" applyBorder="1" applyAlignment="1" applyProtection="1">
      <alignment horizontal="right" vertical="center" indent="1"/>
      <protection locked="0"/>
    </xf>
    <xf numFmtId="0" fontId="18" fillId="0" borderId="35" xfId="0" applyNumberFormat="1" applyFont="1" applyFill="1" applyBorder="1" applyProtection="1">
      <protection locked="0"/>
    </xf>
    <xf numFmtId="49" fontId="18" fillId="0" borderId="35" xfId="0" applyNumberFormat="1" applyFont="1" applyFill="1" applyBorder="1" applyProtection="1">
      <protection locked="0"/>
    </xf>
    <xf numFmtId="49" fontId="18" fillId="59" borderId="35" xfId="0" applyNumberFormat="1" applyFont="1" applyFill="1" applyBorder="1" applyProtection="1">
      <protection locked="0"/>
    </xf>
    <xf numFmtId="167" fontId="18" fillId="0" borderId="35" xfId="18" applyNumberFormat="1" applyFont="1" applyFill="1" applyBorder="1" applyProtection="1">
      <protection locked="0"/>
    </xf>
    <xf numFmtId="167" fontId="0" fillId="0" borderId="0" xfId="18" applyNumberFormat="1" applyFont="1"/>
    <xf numFmtId="167" fontId="0" fillId="0" borderId="0" xfId="18" applyNumberFormat="1" applyFont="1" applyProtection="1">
      <protection locked="0"/>
    </xf>
    <xf numFmtId="9" fontId="0" fillId="0" borderId="0" xfId="15" applyFont="1" applyFill="1" applyProtection="1">
      <protection locked="0"/>
    </xf>
    <xf numFmtId="37" fontId="41" fillId="0" borderId="0" xfId="108" applyFont="1" applyFill="1" applyBorder="1">
      <alignment/>
      <protection/>
    </xf>
    <xf numFmtId="0" fontId="0" fillId="0" borderId="0" xfId="0" applyFont="1"/>
    <xf numFmtId="0" fontId="0" fillId="0" borderId="0" xfId="0" applyFont="1" applyFill="1" applyAlignment="1">
      <alignment horizontal="left" wrapText="1"/>
    </xf>
    <xf numFmtId="0" fontId="39" fillId="56" borderId="0" xfId="0" applyFont="1" applyFill="1" applyAlignment="1" applyProtection="1">
      <alignment horizontal="center"/>
      <protection locked="0"/>
    </xf>
    <xf numFmtId="0" fontId="42" fillId="0" borderId="0" xfId="0" applyFont="1" applyFill="1" applyAlignment="1" applyProtection="1">
      <alignment horizontal="left" vertical="top" wrapText="1"/>
      <protection locked="0"/>
    </xf>
    <xf numFmtId="0" fontId="0" fillId="0" borderId="0" xfId="0" applyAlignment="1">
      <alignment horizontal="left" wrapText="1"/>
    </xf>
    <xf numFmtId="0" fontId="16" fillId="0" borderId="36" xfId="0" applyFont="1" applyFill="1" applyBorder="1" applyAlignment="1" applyProtection="1">
      <alignment horizontal="center"/>
      <protection locked="0"/>
    </xf>
    <xf numFmtId="0" fontId="16" fillId="60" borderId="37" xfId="0" applyFont="1" applyFill="1" applyBorder="1" applyAlignment="1" applyProtection="1">
      <alignment horizontal="center"/>
      <protection locked="0"/>
    </xf>
    <xf numFmtId="0" fontId="16" fillId="60" borderId="38" xfId="0" applyFont="1" applyFill="1" applyBorder="1" applyAlignment="1" applyProtection="1">
      <alignment horizontal="center"/>
      <protection locked="0"/>
    </xf>
    <xf numFmtId="0" fontId="16" fillId="60" borderId="30" xfId="0" applyFont="1" applyFill="1" applyBorder="1" applyAlignment="1" applyProtection="1">
      <alignment horizontal="center"/>
      <protection locked="0"/>
    </xf>
    <xf numFmtId="0" fontId="43" fillId="0" borderId="0" xfId="0" applyFont="1" applyFill="1" applyAlignment="1" applyProtection="1">
      <alignment horizontal="left" vertical="top" wrapText="1"/>
      <protection locked="0"/>
    </xf>
    <xf numFmtId="0" fontId="42" fillId="0" borderId="0" xfId="0" applyFont="1" applyFill="1" applyAlignment="1" applyProtection="1">
      <alignment vertical="top" wrapText="1"/>
      <protection locked="0"/>
    </xf>
    <xf numFmtId="0" fontId="42" fillId="0" borderId="0" xfId="0" applyFont="1" applyFill="1" applyAlignment="1">
      <alignment horizontal="left" vertical="top" wrapText="1"/>
    </xf>
    <xf numFmtId="0" fontId="41" fillId="58" borderId="0" xfId="0" applyFont="1" applyFill="1" applyAlignment="1">
      <alignment wrapText="1"/>
    </xf>
    <xf numFmtId="0" fontId="0" fillId="0" borderId="0" xfId="0" applyAlignment="1">
      <alignment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0" xfId="0" applyFont="1" applyBorder="1" applyAlignment="1">
      <alignment horizontal="left" vertical="center" wrapText="1"/>
    </xf>
  </cellXfs>
  <cellStyles count="56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_AIRPLAN.XLS_0640 ParksOperating 2011PSQ Fin Plan" xfId="116"/>
    <cellStyle name="Normal 6" xfId="117"/>
    <cellStyle name="Account" xfId="118"/>
    <cellStyle name="Account 10" xfId="119"/>
    <cellStyle name="Account 11" xfId="120"/>
    <cellStyle name="Account 12" xfId="121"/>
    <cellStyle name="Account 13" xfId="122"/>
    <cellStyle name="Account 14" xfId="123"/>
    <cellStyle name="Account 15" xfId="124"/>
    <cellStyle name="Account 2" xfId="125"/>
    <cellStyle name="Account 3" xfId="126"/>
    <cellStyle name="Account 4" xfId="127"/>
    <cellStyle name="Account 5" xfId="128"/>
    <cellStyle name="Account 6" xfId="129"/>
    <cellStyle name="Account 7" xfId="130"/>
    <cellStyle name="Account 8" xfId="131"/>
    <cellStyle name="Account 9" xfId="132"/>
    <cellStyle name="Comma 2 2" xfId="133"/>
    <cellStyle name="Comma 2 2 2" xfId="134"/>
    <cellStyle name="Comma 2 2 2 2" xfId="135"/>
    <cellStyle name="Comma 2 3" xfId="136"/>
    <cellStyle name="Comma 2 3 2" xfId="137"/>
    <cellStyle name="Comma 3 2" xfId="138"/>
    <cellStyle name="Comma 3 2 2" xfId="139"/>
    <cellStyle name="Comma 4" xfId="140"/>
    <cellStyle name="Comma 4 2" xfId="141"/>
    <cellStyle name="Comma 5" xfId="142"/>
    <cellStyle name="Comma 5 2" xfId="143"/>
    <cellStyle name="Comma 6" xfId="144"/>
    <cellStyle name="Comma 6 2" xfId="145"/>
    <cellStyle name="Comma 6 3" xfId="146"/>
    <cellStyle name="Currency 2 2" xfId="147"/>
    <cellStyle name="Currency 2 2 2" xfId="148"/>
    <cellStyle name="Currency 2 3" xfId="149"/>
    <cellStyle name="Currency 2 4" xfId="150"/>
    <cellStyle name="Currency 2 5" xfId="151"/>
    <cellStyle name="Currency 3 2" xfId="152"/>
    <cellStyle name="Currency 3 3" xfId="153"/>
    <cellStyle name="Currency 5" xfId="154"/>
    <cellStyle name="Currency 5 2" xfId="155"/>
    <cellStyle name="Fund 10" xfId="156"/>
    <cellStyle name="Fund 11" xfId="157"/>
    <cellStyle name="Fund 12" xfId="158"/>
    <cellStyle name="Fund 13" xfId="159"/>
    <cellStyle name="Fund 14" xfId="160"/>
    <cellStyle name="Fund 15" xfId="161"/>
    <cellStyle name="Fund 2" xfId="162"/>
    <cellStyle name="Fund 3" xfId="163"/>
    <cellStyle name="Fund 4" xfId="164"/>
    <cellStyle name="Fund 5" xfId="165"/>
    <cellStyle name="Fund 6" xfId="166"/>
    <cellStyle name="Fund 7" xfId="167"/>
    <cellStyle name="Fund 8" xfId="168"/>
    <cellStyle name="Fund 9" xfId="169"/>
    <cellStyle name="Normal 10" xfId="170"/>
    <cellStyle name="Normal 12" xfId="171"/>
    <cellStyle name="Normal 15"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10" xfId="181"/>
    <cellStyle name="Normal 2 2 11" xfId="182"/>
    <cellStyle name="Normal 2 2 12" xfId="183"/>
    <cellStyle name="Normal 2 2 13" xfId="184"/>
    <cellStyle name="Normal 2 2 14" xfId="185"/>
    <cellStyle name="Normal 2 2 15" xfId="186"/>
    <cellStyle name="Normal 2 2 16" xfId="187"/>
    <cellStyle name="Normal 2 2 17" xfId="188"/>
    <cellStyle name="Normal 2 2 2" xfId="189"/>
    <cellStyle name="Normal 2 2 3" xfId="190"/>
    <cellStyle name="Normal 2 2 4" xfId="191"/>
    <cellStyle name="Normal 2 2 5" xfId="192"/>
    <cellStyle name="Normal 2 2 6" xfId="193"/>
    <cellStyle name="Normal 2 2 7" xfId="194"/>
    <cellStyle name="Normal 2 2 8" xfId="195"/>
    <cellStyle name="Normal 2 2 9" xfId="196"/>
    <cellStyle name="Normal 2 3" xfId="197"/>
    <cellStyle name="Normal 2 4" xfId="198"/>
    <cellStyle name="Normal 2 5" xfId="199"/>
    <cellStyle name="Normal 2 6" xfId="200"/>
    <cellStyle name="Normal 2 7" xfId="201"/>
    <cellStyle name="Normal 2 8" xfId="202"/>
    <cellStyle name="Normal 2 9" xfId="203"/>
    <cellStyle name="Normal 3 2" xfId="204"/>
    <cellStyle name="Normal 3 2 2" xfId="205"/>
    <cellStyle name="Normal 3 2 2 2" xfId="206"/>
    <cellStyle name="Normal 3 2 2 2 2" xfId="207"/>
    <cellStyle name="Normal 3 2 2 3" xfId="208"/>
    <cellStyle name="Normal 3 2 2 4" xfId="209"/>
    <cellStyle name="Normal 3 2 3" xfId="210"/>
    <cellStyle name="Normal 3 2 3 2" xfId="211"/>
    <cellStyle name="Normal 3 2 4" xfId="212"/>
    <cellStyle name="Normal 3 2 5" xfId="213"/>
    <cellStyle name="Normal 3 3" xfId="214"/>
    <cellStyle name="Normal 3 3 2" xfId="215"/>
    <cellStyle name="Normal 3 3 3" xfId="216"/>
    <cellStyle name="Normal 3 4" xfId="217"/>
    <cellStyle name="Normal 3 4 2" xfId="218"/>
    <cellStyle name="Normal 3 4 2 2" xfId="219"/>
    <cellStyle name="Normal 3 4 3" xfId="220"/>
    <cellStyle name="Normal 3 5" xfId="221"/>
    <cellStyle name="Normal 3 5 2" xfId="222"/>
    <cellStyle name="Normal 3 6" xfId="223"/>
    <cellStyle name="Normal 3 7" xfId="224"/>
    <cellStyle name="Normal 4 2" xfId="225"/>
    <cellStyle name="Normal 4 2 2" xfId="226"/>
    <cellStyle name="Normal 4 3" xfId="227"/>
    <cellStyle name="Normal 5" xfId="228"/>
    <cellStyle name="Normal 5 2" xfId="229"/>
    <cellStyle name="Normal 5 2 2" xfId="230"/>
    <cellStyle name="Normal 5 2 2 2" xfId="231"/>
    <cellStyle name="Normal 5 2 3" xfId="232"/>
    <cellStyle name="Normal 5 2 4" xfId="233"/>
    <cellStyle name="Normal 5 3" xfId="234"/>
    <cellStyle name="Normal 5 3 2" xfId="235"/>
    <cellStyle name="Normal 5 4" xfId="236"/>
    <cellStyle name="Normal 5 5" xfId="237"/>
    <cellStyle name="Normal 5 6" xfId="238"/>
    <cellStyle name="Normal 5 7" xfId="239"/>
    <cellStyle name="Normal 6 2" xfId="240"/>
    <cellStyle name="Normal 6 3" xfId="241"/>
    <cellStyle name="Normal 7" xfId="242"/>
    <cellStyle name="Normal 8" xfId="243"/>
    <cellStyle name="Normal 9" xfId="244"/>
    <cellStyle name="Note 2 2" xfId="245"/>
    <cellStyle name="Note 2 2 2" xfId="246"/>
    <cellStyle name="Org" xfId="247"/>
    <cellStyle name="Org 10" xfId="248"/>
    <cellStyle name="Org 11" xfId="249"/>
    <cellStyle name="Org 12" xfId="250"/>
    <cellStyle name="Org 13" xfId="251"/>
    <cellStyle name="Org 14" xfId="252"/>
    <cellStyle name="Org 15" xfId="253"/>
    <cellStyle name="Org 2" xfId="254"/>
    <cellStyle name="Org 3" xfId="255"/>
    <cellStyle name="Org 4" xfId="256"/>
    <cellStyle name="Org 5" xfId="257"/>
    <cellStyle name="Org 6" xfId="258"/>
    <cellStyle name="Org 7" xfId="259"/>
    <cellStyle name="Org 8" xfId="260"/>
    <cellStyle name="Org 9" xfId="261"/>
    <cellStyle name="Percent 2" xfId="262"/>
    <cellStyle name="Percent 2 10" xfId="263"/>
    <cellStyle name="Percent 2 11" xfId="264"/>
    <cellStyle name="Percent 2 12" xfId="265"/>
    <cellStyle name="Percent 2 13" xfId="266"/>
    <cellStyle name="Percent 2 14" xfId="267"/>
    <cellStyle name="Percent 2 15" xfId="268"/>
    <cellStyle name="Percent 2 2" xfId="269"/>
    <cellStyle name="Percent 2 3" xfId="270"/>
    <cellStyle name="Percent 2 4" xfId="271"/>
    <cellStyle name="Percent 2 5" xfId="272"/>
    <cellStyle name="Percent 2 6" xfId="273"/>
    <cellStyle name="Percent 2 7" xfId="274"/>
    <cellStyle name="Percent 2 8" xfId="275"/>
    <cellStyle name="Percent 2 9" xfId="276"/>
    <cellStyle name="Percent 3" xfId="277"/>
    <cellStyle name="Percent 3 2" xfId="278"/>
    <cellStyle name="Percent 4" xfId="279"/>
    <cellStyle name="Project" xfId="280"/>
    <cellStyle name="Project 10" xfId="281"/>
    <cellStyle name="Project 11" xfId="282"/>
    <cellStyle name="Project 12" xfId="283"/>
    <cellStyle name="Project 13" xfId="284"/>
    <cellStyle name="Project 14" xfId="285"/>
    <cellStyle name="Project 15" xfId="286"/>
    <cellStyle name="Project 2" xfId="287"/>
    <cellStyle name="Project 3" xfId="288"/>
    <cellStyle name="Project 4" xfId="289"/>
    <cellStyle name="Project 5" xfId="290"/>
    <cellStyle name="Project 6" xfId="291"/>
    <cellStyle name="Project 7" xfId="292"/>
    <cellStyle name="Project 8" xfId="293"/>
    <cellStyle name="Project 9" xfId="294"/>
    <cellStyle name="t" xfId="295"/>
    <cellStyle name="task" xfId="296"/>
    <cellStyle name="task 10" xfId="297"/>
    <cellStyle name="task 11" xfId="298"/>
    <cellStyle name="task 12" xfId="299"/>
    <cellStyle name="task 13" xfId="300"/>
    <cellStyle name="task 14" xfId="301"/>
    <cellStyle name="task 15" xfId="302"/>
    <cellStyle name="task 2" xfId="303"/>
    <cellStyle name="task 3" xfId="304"/>
    <cellStyle name="task 4" xfId="305"/>
    <cellStyle name="task 5" xfId="306"/>
    <cellStyle name="task 6" xfId="307"/>
    <cellStyle name="task 7" xfId="308"/>
    <cellStyle name="task 8" xfId="309"/>
    <cellStyle name="task 9" xfId="310"/>
    <cellStyle name="Total 3" xfId="311"/>
    <cellStyle name="Comma 5 3" xfId="312"/>
    <cellStyle name="Comma 6 4" xfId="313"/>
    <cellStyle name="Currency 3 4" xfId="314"/>
    <cellStyle name="Normal 4 2 3" xfId="315"/>
    <cellStyle name="Normal 5 8" xfId="316"/>
    <cellStyle name="Normal 9 2" xfId="317"/>
    <cellStyle name="Note 2 2 3" xfId="318"/>
    <cellStyle name="Normal 2 3 2" xfId="319"/>
    <cellStyle name="20% - Accent1 2 2" xfId="320"/>
    <cellStyle name="20% - Accent2 2 2" xfId="321"/>
    <cellStyle name="20% - Accent3 2 2" xfId="322"/>
    <cellStyle name="20% - Accent4 2 2" xfId="323"/>
    <cellStyle name="20% - Accent6 2 2" xfId="324"/>
    <cellStyle name="40% - Accent1 2 2" xfId="325"/>
    <cellStyle name="40% - Accent3 2 2" xfId="326"/>
    <cellStyle name="40% - Accent4 2 2" xfId="327"/>
    <cellStyle name="40% - Accent5 2 2" xfId="328"/>
    <cellStyle name="40% - Accent6 2 2" xfId="329"/>
    <cellStyle name="60% - Accent1 2 2" xfId="330"/>
    <cellStyle name="60% - Accent2 2 2" xfId="331"/>
    <cellStyle name="60% - Accent3 2 2" xfId="332"/>
    <cellStyle name="60% - Accent4 2 2" xfId="333"/>
    <cellStyle name="60% - Accent5 2 2" xfId="334"/>
    <cellStyle name="60% - Accent6 2 2" xfId="335"/>
    <cellStyle name="60% Accent1" xfId="336"/>
    <cellStyle name="Accent1 2 2" xfId="337"/>
    <cellStyle name="Accent2 2 2" xfId="338"/>
    <cellStyle name="Accent3 2 2" xfId="339"/>
    <cellStyle name="Accent4 2 2" xfId="340"/>
    <cellStyle name="Accent6 2 2" xfId="341"/>
    <cellStyle name="Account 10 2" xfId="342"/>
    <cellStyle name="Account 10 2 2" xfId="343"/>
    <cellStyle name="Account 10 3" xfId="344"/>
    <cellStyle name="Account 11 2" xfId="345"/>
    <cellStyle name="Account 11 2 2" xfId="346"/>
    <cellStyle name="Account 11 3" xfId="347"/>
    <cellStyle name="Account 12 2" xfId="348"/>
    <cellStyle name="Account 12 2 2" xfId="349"/>
    <cellStyle name="Account 12 3" xfId="350"/>
    <cellStyle name="Account 13 2" xfId="351"/>
    <cellStyle name="Account 13 2 2" xfId="352"/>
    <cellStyle name="Account 13 3" xfId="353"/>
    <cellStyle name="Account 14 2" xfId="354"/>
    <cellStyle name="Account 14 2 2" xfId="355"/>
    <cellStyle name="Account 14 3" xfId="356"/>
    <cellStyle name="Account 15 2" xfId="357"/>
    <cellStyle name="Account 15 2 2" xfId="358"/>
    <cellStyle name="Account 15 3" xfId="359"/>
    <cellStyle name="Account 2 2" xfId="360"/>
    <cellStyle name="Account 2 2 2" xfId="361"/>
    <cellStyle name="Account 2 3" xfId="362"/>
    <cellStyle name="Account 3 2" xfId="363"/>
    <cellStyle name="Account 3 2 2" xfId="364"/>
    <cellStyle name="Account 3 3" xfId="365"/>
    <cellStyle name="Account 4 2" xfId="366"/>
    <cellStyle name="Account 4 2 2" xfId="367"/>
    <cellStyle name="Account 4 3" xfId="368"/>
    <cellStyle name="Account 5 2" xfId="369"/>
    <cellStyle name="Account 5 2 2" xfId="370"/>
    <cellStyle name="Account 5 3" xfId="371"/>
    <cellStyle name="Account 6 2" xfId="372"/>
    <cellStyle name="Account 6 2 2" xfId="373"/>
    <cellStyle name="Account 6 3" xfId="374"/>
    <cellStyle name="Account 7 2" xfId="375"/>
    <cellStyle name="Account 7 2 2" xfId="376"/>
    <cellStyle name="Account 7 3" xfId="377"/>
    <cellStyle name="Account 8 2" xfId="378"/>
    <cellStyle name="Account 8 2 2" xfId="379"/>
    <cellStyle name="Account 8 3" xfId="380"/>
    <cellStyle name="Account 9 2" xfId="381"/>
    <cellStyle name="Account 9 2 2" xfId="382"/>
    <cellStyle name="Account 9 3" xfId="383"/>
    <cellStyle name="Bad 2 2" xfId="384"/>
    <cellStyle name="Calculation 2 2" xfId="385"/>
    <cellStyle name="Comma 7" xfId="386"/>
    <cellStyle name="Comma 7 2" xfId="387"/>
    <cellStyle name="Currency 2 6" xfId="388"/>
    <cellStyle name="Currency 6" xfId="389"/>
    <cellStyle name="Currency 6 2" xfId="390"/>
    <cellStyle name="Fund 10 2" xfId="391"/>
    <cellStyle name="Fund 10 2 2" xfId="392"/>
    <cellStyle name="Fund 10 3" xfId="393"/>
    <cellStyle name="Fund 11 2" xfId="394"/>
    <cellStyle name="Fund 11 2 2" xfId="395"/>
    <cellStyle name="Fund 11 3" xfId="396"/>
    <cellStyle name="Fund 12 2" xfId="397"/>
    <cellStyle name="Fund 12 2 2" xfId="398"/>
    <cellStyle name="Fund 12 3" xfId="399"/>
    <cellStyle name="Fund 13 2" xfId="400"/>
    <cellStyle name="Fund 13 2 2" xfId="401"/>
    <cellStyle name="Fund 13 3" xfId="402"/>
    <cellStyle name="Fund 14 2" xfId="403"/>
    <cellStyle name="Fund 14 2 2" xfId="404"/>
    <cellStyle name="Fund 14 3" xfId="405"/>
    <cellStyle name="Fund 15 2" xfId="406"/>
    <cellStyle name="Fund 15 2 2" xfId="407"/>
    <cellStyle name="Fund 15 3" xfId="408"/>
    <cellStyle name="Fund 2 2" xfId="409"/>
    <cellStyle name="Fund 2 2 2" xfId="410"/>
    <cellStyle name="Fund 2 3" xfId="411"/>
    <cellStyle name="Fund 3 2" xfId="412"/>
    <cellStyle name="Fund 3 2 2" xfId="413"/>
    <cellStyle name="Fund 3 3" xfId="414"/>
    <cellStyle name="Fund 4 2" xfId="415"/>
    <cellStyle name="Fund 4 2 2" xfId="416"/>
    <cellStyle name="Fund 4 3" xfId="417"/>
    <cellStyle name="Fund 5 2" xfId="418"/>
    <cellStyle name="Fund 5 2 2" xfId="419"/>
    <cellStyle name="Fund 5 3" xfId="420"/>
    <cellStyle name="Fund 6 2" xfId="421"/>
    <cellStyle name="Fund 6 2 2" xfId="422"/>
    <cellStyle name="Fund 6 3" xfId="423"/>
    <cellStyle name="Fund 7 2" xfId="424"/>
    <cellStyle name="Fund 7 2 2" xfId="425"/>
    <cellStyle name="Fund 7 3" xfId="426"/>
    <cellStyle name="Fund 8 2" xfId="427"/>
    <cellStyle name="Fund 8 2 2" xfId="428"/>
    <cellStyle name="Fund 8 3" xfId="429"/>
    <cellStyle name="Fund 9 2" xfId="430"/>
    <cellStyle name="Fund 9 2 2" xfId="431"/>
    <cellStyle name="Fund 9 3" xfId="432"/>
    <cellStyle name="Good 2 2" xfId="433"/>
    <cellStyle name="Heading 1 2 2" xfId="434"/>
    <cellStyle name="Heading 2 2 2" xfId="435"/>
    <cellStyle name="Heading 3 2 2" xfId="436"/>
    <cellStyle name="Heading 4 2 2" xfId="437"/>
    <cellStyle name="Hyperlink 2" xfId="438"/>
    <cellStyle name="Hyperlink 3" xfId="439"/>
    <cellStyle name="Input 2 2" xfId="440"/>
    <cellStyle name="Linked Cell 2 2" xfId="441"/>
    <cellStyle name="Neutral 2 2" xfId="442"/>
    <cellStyle name="Normal 11" xfId="443"/>
    <cellStyle name="Normal 11 2" xfId="444"/>
    <cellStyle name="Normal 4 4" xfId="445"/>
    <cellStyle name="Normal 5 2 5" xfId="446"/>
    <cellStyle name="Normal 5 9" xfId="447"/>
    <cellStyle name="Normal 9 3" xfId="448"/>
    <cellStyle name="Normal 9 4" xfId="449"/>
    <cellStyle name="Org 10 2" xfId="450"/>
    <cellStyle name="Org 10 2 2" xfId="451"/>
    <cellStyle name="Org 10 3" xfId="452"/>
    <cellStyle name="Org 11 2" xfId="453"/>
    <cellStyle name="Org 11 2 2" xfId="454"/>
    <cellStyle name="Org 11 3" xfId="455"/>
    <cellStyle name="Org 12 2" xfId="456"/>
    <cellStyle name="Org 12 2 2" xfId="457"/>
    <cellStyle name="Org 12 3" xfId="458"/>
    <cellStyle name="Org 13 2" xfId="459"/>
    <cellStyle name="Org 13 2 2" xfId="460"/>
    <cellStyle name="Org 13 3" xfId="461"/>
    <cellStyle name="Org 14 2" xfId="462"/>
    <cellStyle name="Org 14 2 2" xfId="463"/>
    <cellStyle name="Org 14 3" xfId="464"/>
    <cellStyle name="Org 15 2" xfId="465"/>
    <cellStyle name="Org 15 2 2" xfId="466"/>
    <cellStyle name="Org 15 3" xfId="467"/>
    <cellStyle name="Org 2 2" xfId="468"/>
    <cellStyle name="Org 2 2 2" xfId="469"/>
    <cellStyle name="Org 2 3" xfId="470"/>
    <cellStyle name="Org 3 2" xfId="471"/>
    <cellStyle name="Org 3 2 2" xfId="472"/>
    <cellStyle name="Org 3 3" xfId="473"/>
    <cellStyle name="Org 4 2" xfId="474"/>
    <cellStyle name="Org 4 2 2" xfId="475"/>
    <cellStyle name="Org 4 3" xfId="476"/>
    <cellStyle name="Org 5 2" xfId="477"/>
    <cellStyle name="Org 5 2 2" xfId="478"/>
    <cellStyle name="Org 5 3" xfId="479"/>
    <cellStyle name="Org 6 2" xfId="480"/>
    <cellStyle name="Org 6 2 2" xfId="481"/>
    <cellStyle name="Org 6 3" xfId="482"/>
    <cellStyle name="Org 7 2" xfId="483"/>
    <cellStyle name="Org 7 2 2" xfId="484"/>
    <cellStyle name="Org 7 3" xfId="485"/>
    <cellStyle name="Org 8 2" xfId="486"/>
    <cellStyle name="Org 8 2 2" xfId="487"/>
    <cellStyle name="Org 8 3" xfId="488"/>
    <cellStyle name="Org 9 2" xfId="489"/>
    <cellStyle name="Org 9 2 2" xfId="490"/>
    <cellStyle name="Org 9 3" xfId="491"/>
    <cellStyle name="Output 2 2" xfId="492"/>
    <cellStyle name="Project 10 2" xfId="493"/>
    <cellStyle name="Project 10 2 2" xfId="494"/>
    <cellStyle name="Project 10 3" xfId="495"/>
    <cellStyle name="Project 11 2" xfId="496"/>
    <cellStyle name="Project 11 2 2" xfId="497"/>
    <cellStyle name="Project 11 3" xfId="498"/>
    <cellStyle name="Project 12 2" xfId="499"/>
    <cellStyle name="Project 12 2 2" xfId="500"/>
    <cellStyle name="Project 12 3" xfId="501"/>
    <cellStyle name="Project 13 2" xfId="502"/>
    <cellStyle name="Project 13 2 2" xfId="503"/>
    <cellStyle name="Project 13 3" xfId="504"/>
    <cellStyle name="Project 14 2" xfId="505"/>
    <cellStyle name="Project 14 2 2" xfId="506"/>
    <cellStyle name="Project 14 3" xfId="507"/>
    <cellStyle name="Project 15 2" xfId="508"/>
    <cellStyle name="Project 15 2 2" xfId="509"/>
    <cellStyle name="Project 15 3" xfId="510"/>
    <cellStyle name="Project 2 2" xfId="511"/>
    <cellStyle name="Project 2 2 2" xfId="512"/>
    <cellStyle name="Project 2 3" xfId="513"/>
    <cellStyle name="Project 3 2" xfId="514"/>
    <cellStyle name="Project 3 2 2" xfId="515"/>
    <cellStyle name="Project 3 3" xfId="516"/>
    <cellStyle name="Project 4 2" xfId="517"/>
    <cellStyle name="Project 4 2 2" xfId="518"/>
    <cellStyle name="Project 4 3" xfId="519"/>
    <cellStyle name="Project 5 2" xfId="520"/>
    <cellStyle name="Project 5 2 2" xfId="521"/>
    <cellStyle name="Project 5 3" xfId="522"/>
    <cellStyle name="Project 6 2" xfId="523"/>
    <cellStyle name="Project 6 2 2" xfId="524"/>
    <cellStyle name="Project 6 3" xfId="525"/>
    <cellStyle name="Project 7 2" xfId="526"/>
    <cellStyle name="Project 7 2 2" xfId="527"/>
    <cellStyle name="Project 7 3" xfId="528"/>
    <cellStyle name="Project 8 2" xfId="529"/>
    <cellStyle name="Project 8 2 2" xfId="530"/>
    <cellStyle name="Project 8 3" xfId="531"/>
    <cellStyle name="Project 9 2" xfId="532"/>
    <cellStyle name="Project 9 2 2" xfId="533"/>
    <cellStyle name="Project 9 3" xfId="534"/>
    <cellStyle name="Subtotal" xfId="535"/>
    <cellStyle name="task 10 2" xfId="536"/>
    <cellStyle name="task 10 2 2" xfId="537"/>
    <cellStyle name="task 10 3" xfId="538"/>
    <cellStyle name="task 11 2" xfId="539"/>
    <cellStyle name="task 11 2 2" xfId="540"/>
    <cellStyle name="task 11 3" xfId="541"/>
    <cellStyle name="task 12 2" xfId="542"/>
    <cellStyle name="task 12 2 2" xfId="543"/>
    <cellStyle name="task 12 3" xfId="544"/>
    <cellStyle name="task 13 2" xfId="545"/>
    <cellStyle name="task 13 2 2" xfId="546"/>
    <cellStyle name="task 13 3" xfId="547"/>
    <cellStyle name="task 14 2" xfId="548"/>
    <cellStyle name="task 14 2 2" xfId="549"/>
    <cellStyle name="task 14 3" xfId="550"/>
    <cellStyle name="task 15 2" xfId="551"/>
    <cellStyle name="task 15 2 2" xfId="552"/>
    <cellStyle name="task 15 3" xfId="553"/>
    <cellStyle name="task 2 2" xfId="554"/>
    <cellStyle name="task 2 2 2" xfId="555"/>
    <cellStyle name="task 2 3" xfId="556"/>
    <cellStyle name="task 3 2" xfId="557"/>
    <cellStyle name="task 3 2 2" xfId="558"/>
    <cellStyle name="task 3 3" xfId="559"/>
    <cellStyle name="task 4 2" xfId="560"/>
    <cellStyle name="task 4 2 2" xfId="561"/>
    <cellStyle name="task 4 3" xfId="562"/>
    <cellStyle name="task 5 2" xfId="563"/>
    <cellStyle name="task 5 2 2" xfId="564"/>
    <cellStyle name="task 5 3" xfId="565"/>
    <cellStyle name="task 6 2" xfId="566"/>
    <cellStyle name="task 6 2 2" xfId="567"/>
    <cellStyle name="task 6 3" xfId="568"/>
    <cellStyle name="task 7 2" xfId="569"/>
    <cellStyle name="task 7 2 2" xfId="570"/>
    <cellStyle name="task 7 3" xfId="571"/>
    <cellStyle name="task 8 2" xfId="572"/>
    <cellStyle name="task 8 2 2" xfId="573"/>
    <cellStyle name="task 8 3" xfId="574"/>
    <cellStyle name="task 9 2" xfId="575"/>
    <cellStyle name="task 9 2 2" xfId="576"/>
    <cellStyle name="task 9 3" xfId="577"/>
    <cellStyle name="Title 2 2" xfId="578"/>
    <cellStyle name="Total 2 2" xfId="579"/>
    <cellStyle name="Normal 13" xfId="580"/>
    <cellStyle name="Comma 8" xfId="581"/>
  </cellStyles>
  <dxfs count="9">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7</xdr:row>
      <xdr:rowOff>123825</xdr:rowOff>
    </xdr:from>
    <xdr:ext cx="228600" cy="228600"/>
    <xdr:sp macro="" textlink="">
      <xdr:nvSpPr>
        <xdr:cNvPr id="3073" name="Check Box 1" hidden="1"/>
        <xdr:cNvSpPr/>
      </xdr:nvSpPr>
      <xdr:spPr>
        <a:xfrm>
          <a:off x="76200" y="2619375"/>
          <a:ext cx="228600" cy="228600"/>
        </a:xfrm>
        <a:prstGeom prst="rect">
          <a:avLst/>
        </a:prstGeom>
        <a:ln>
          <a:noFill/>
        </a:ln>
      </xdr:spPr>
    </xdr:sp>
    <xdr:clientData/>
  </xdr:oneCellAnchor>
  <xdr:oneCellAnchor>
    <xdr:from>
      <xdr:col>0</xdr:col>
      <xdr:colOff>76200</xdr:colOff>
      <xdr:row>8</xdr:row>
      <xdr:rowOff>123825</xdr:rowOff>
    </xdr:from>
    <xdr:ext cx="228600" cy="228600"/>
    <xdr:sp macro="" textlink="">
      <xdr:nvSpPr>
        <xdr:cNvPr id="3074" name="Check Box 2" hidden="1"/>
        <xdr:cNvSpPr/>
      </xdr:nvSpPr>
      <xdr:spPr>
        <a:xfrm>
          <a:off x="76200" y="3019425"/>
          <a:ext cx="228600" cy="228600"/>
        </a:xfrm>
        <a:prstGeom prst="rect">
          <a:avLst/>
        </a:prstGeom>
        <a:ln>
          <a:noFill/>
        </a:ln>
      </xdr:spPr>
    </xdr:sp>
    <xdr:clientData/>
  </xdr:oneCellAnchor>
  <xdr:oneCellAnchor>
    <xdr:from>
      <xdr:col>0</xdr:col>
      <xdr:colOff>76200</xdr:colOff>
      <xdr:row>9</xdr:row>
      <xdr:rowOff>123825</xdr:rowOff>
    </xdr:from>
    <xdr:ext cx="228600" cy="228600"/>
    <xdr:sp macro="" textlink="">
      <xdr:nvSpPr>
        <xdr:cNvPr id="3075" name="Check Box 3" hidden="1"/>
        <xdr:cNvSpPr/>
      </xdr:nvSpPr>
      <xdr:spPr>
        <a:xfrm>
          <a:off x="76200" y="3419475"/>
          <a:ext cx="228600" cy="228600"/>
        </a:xfrm>
        <a:prstGeom prst="rect">
          <a:avLst/>
        </a:prstGeom>
        <a:ln>
          <a:noFill/>
        </a:ln>
      </xdr:spPr>
    </xdr:sp>
    <xdr:clientData/>
  </xdr:oneCellAnchor>
  <xdr:oneCellAnchor>
    <xdr:from>
      <xdr:col>0</xdr:col>
      <xdr:colOff>76200</xdr:colOff>
      <xdr:row>10</xdr:row>
      <xdr:rowOff>0</xdr:rowOff>
    </xdr:from>
    <xdr:ext cx="228600" cy="228600"/>
    <xdr:sp macro="" textlink="">
      <xdr:nvSpPr>
        <xdr:cNvPr id="3076" name="Check Box 4" hidden="1"/>
        <xdr:cNvSpPr/>
      </xdr:nvSpPr>
      <xdr:spPr>
        <a:xfrm>
          <a:off x="76200" y="3695700"/>
          <a:ext cx="228600" cy="228600"/>
        </a:xfrm>
        <a:prstGeom prst="rect">
          <a:avLst/>
        </a:prstGeom>
        <a:ln>
          <a:noFill/>
        </a:ln>
      </xdr:spPr>
    </xdr:sp>
    <xdr:clientData/>
  </xdr:oneCellAnchor>
  <xdr:oneCellAnchor>
    <xdr:from>
      <xdr:col>0</xdr:col>
      <xdr:colOff>76200</xdr:colOff>
      <xdr:row>11</xdr:row>
      <xdr:rowOff>28575</xdr:rowOff>
    </xdr:from>
    <xdr:ext cx="228600" cy="228600"/>
    <xdr:sp macro="" textlink="">
      <xdr:nvSpPr>
        <xdr:cNvPr id="3092" name="Check Box 20" hidden="1"/>
        <xdr:cNvSpPr/>
      </xdr:nvSpPr>
      <xdr:spPr>
        <a:xfrm>
          <a:off x="76200" y="3924300"/>
          <a:ext cx="228600" cy="228600"/>
        </a:xfrm>
        <a:prstGeom prst="rect">
          <a:avLst/>
        </a:prstGeom>
        <a:ln>
          <a:noFill/>
        </a:ln>
      </xdr:spPr>
    </xdr:sp>
    <xdr:clientData/>
  </xdr:oneCellAnchor>
  <xdr:oneCellAnchor>
    <xdr:from>
      <xdr:col>0</xdr:col>
      <xdr:colOff>76200</xdr:colOff>
      <xdr:row>12</xdr:row>
      <xdr:rowOff>238125</xdr:rowOff>
    </xdr:from>
    <xdr:ext cx="276225" cy="238125"/>
    <xdr:sp macro="" textlink="">
      <xdr:nvSpPr>
        <xdr:cNvPr id="3094" name="Check Box 22" hidden="1"/>
        <xdr:cNvSpPr/>
      </xdr:nvSpPr>
      <xdr:spPr>
        <a:xfrm>
          <a:off x="76200" y="4371975"/>
          <a:ext cx="276225" cy="238125"/>
        </a:xfrm>
        <a:prstGeom prst="rect">
          <a:avLst/>
        </a:prstGeom>
        <a:ln>
          <a:noFill/>
        </a:ln>
      </xdr:spPr>
    </xdr:sp>
    <xdr:clientData/>
  </xdr:oneCellAnchor>
  <xdr:oneCellAnchor>
    <xdr:from>
      <xdr:col>0</xdr:col>
      <xdr:colOff>76200</xdr:colOff>
      <xdr:row>13</xdr:row>
      <xdr:rowOff>180975</xdr:rowOff>
    </xdr:from>
    <xdr:ext cx="228600" cy="342900"/>
    <xdr:sp macro="" textlink="">
      <xdr:nvSpPr>
        <xdr:cNvPr id="3095" name="Check Box 23" hidden="1"/>
        <xdr:cNvSpPr/>
      </xdr:nvSpPr>
      <xdr:spPr>
        <a:xfrm>
          <a:off x="76200" y="4914900"/>
          <a:ext cx="228600" cy="342900"/>
        </a:xfrm>
        <a:prstGeom prst="rect">
          <a:avLst/>
        </a:prstGeom>
        <a:ln>
          <a:noFill/>
        </a:ln>
      </xdr:spPr>
    </xdr:sp>
    <xdr:clientData/>
  </xdr:oneCellAnchor>
  <xdr:oneCellAnchor>
    <xdr:from>
      <xdr:col>0</xdr:col>
      <xdr:colOff>76200</xdr:colOff>
      <xdr:row>14</xdr:row>
      <xdr:rowOff>123825</xdr:rowOff>
    </xdr:from>
    <xdr:ext cx="228600" cy="228600"/>
    <xdr:sp macro="" textlink="">
      <xdr:nvSpPr>
        <xdr:cNvPr id="3096" name="Check Box 24" hidden="1"/>
        <xdr:cNvSpPr/>
      </xdr:nvSpPr>
      <xdr:spPr>
        <a:xfrm>
          <a:off x="76200" y="5457825"/>
          <a:ext cx="228600" cy="228600"/>
        </a:xfrm>
        <a:prstGeom prst="rect">
          <a:avLst/>
        </a:prstGeom>
        <a:ln>
          <a:noFill/>
        </a:ln>
      </xdr:spPr>
    </xdr:sp>
    <xdr:clientData/>
  </xdr:oneCellAnchor>
  <xdr:oneCellAnchor>
    <xdr:from>
      <xdr:col>0</xdr:col>
      <xdr:colOff>76200</xdr:colOff>
      <xdr:row>15</xdr:row>
      <xdr:rowOff>161925</xdr:rowOff>
    </xdr:from>
    <xdr:ext cx="228600" cy="304800"/>
    <xdr:sp macro="" textlink="">
      <xdr:nvSpPr>
        <xdr:cNvPr id="3097" name="Check Box 25" hidden="1"/>
        <xdr:cNvSpPr/>
      </xdr:nvSpPr>
      <xdr:spPr>
        <a:xfrm>
          <a:off x="76200" y="5895975"/>
          <a:ext cx="228600" cy="304800"/>
        </a:xfrm>
        <a:prstGeom prst="rect">
          <a:avLst/>
        </a:prstGeom>
        <a:ln>
          <a:noFill/>
        </a:ln>
      </xdr:spPr>
    </xdr:sp>
    <xdr:clientData/>
  </xdr:oneCellAnchor>
  <xdr:oneCellAnchor>
    <xdr:from>
      <xdr:col>0</xdr:col>
      <xdr:colOff>76200</xdr:colOff>
      <xdr:row>16</xdr:row>
      <xdr:rowOff>123825</xdr:rowOff>
    </xdr:from>
    <xdr:ext cx="228600" cy="228600"/>
    <xdr:sp macro="" textlink="">
      <xdr:nvSpPr>
        <xdr:cNvPr id="3098" name="Check Box 26" hidden="1"/>
        <xdr:cNvSpPr/>
      </xdr:nvSpPr>
      <xdr:spPr>
        <a:xfrm>
          <a:off x="76200" y="6657975"/>
          <a:ext cx="228600" cy="228600"/>
        </a:xfrm>
        <a:prstGeom prst="rect">
          <a:avLst/>
        </a:prstGeom>
        <a:ln>
          <a:noFill/>
        </a:ln>
      </xdr:spPr>
    </xdr:sp>
    <xdr:clientData/>
  </xdr:oneCellAnchor>
  <xdr:oneCellAnchor>
    <xdr:from>
      <xdr:col>0</xdr:col>
      <xdr:colOff>76200</xdr:colOff>
      <xdr:row>16</xdr:row>
      <xdr:rowOff>590550</xdr:rowOff>
    </xdr:from>
    <xdr:ext cx="228600" cy="228600"/>
    <xdr:sp macro="" textlink="">
      <xdr:nvSpPr>
        <xdr:cNvPr id="3099" name="Check Box 27" hidden="1"/>
        <xdr:cNvSpPr/>
      </xdr:nvSpPr>
      <xdr:spPr>
        <a:xfrm>
          <a:off x="76200" y="7124700"/>
          <a:ext cx="228600" cy="228600"/>
        </a:xfrm>
        <a:prstGeom prst="rect">
          <a:avLst/>
        </a:prstGeom>
        <a:ln>
          <a:noFill/>
        </a:ln>
      </xdr:spPr>
    </xdr:sp>
    <xdr:clientData/>
  </xdr:oneCellAnchor>
  <xdr:oneCellAnchor>
    <xdr:from>
      <xdr:col>0</xdr:col>
      <xdr:colOff>76200</xdr:colOff>
      <xdr:row>19</xdr:row>
      <xdr:rowOff>9525</xdr:rowOff>
    </xdr:from>
    <xdr:ext cx="228600" cy="266700"/>
    <xdr:sp macro="" textlink="">
      <xdr:nvSpPr>
        <xdr:cNvPr id="3100" name="Check Box 28" hidden="1"/>
        <xdr:cNvSpPr/>
      </xdr:nvSpPr>
      <xdr:spPr>
        <a:xfrm>
          <a:off x="76200" y="7534275"/>
          <a:ext cx="228600" cy="266700"/>
        </a:xfrm>
        <a:prstGeom prst="rect">
          <a:avLst/>
        </a:prstGeom>
        <a:ln>
          <a:noFill/>
        </a:ln>
      </xdr:spPr>
    </xdr:sp>
    <xdr:clientData/>
  </xdr:oneCellAnchor>
  <xdr:oneCellAnchor>
    <xdr:from>
      <xdr:col>0</xdr:col>
      <xdr:colOff>76200</xdr:colOff>
      <xdr:row>18</xdr:row>
      <xdr:rowOff>9525</xdr:rowOff>
    </xdr:from>
    <xdr:ext cx="228600" cy="228600"/>
    <xdr:sp macro="" textlink="">
      <xdr:nvSpPr>
        <xdr:cNvPr id="3101" name="Check Box 29" hidden="1"/>
        <xdr:cNvSpPr/>
      </xdr:nvSpPr>
      <xdr:spPr>
        <a:xfrm>
          <a:off x="76200" y="7334250"/>
          <a:ext cx="228600" cy="228600"/>
        </a:xfrm>
        <a:prstGeom prst="rect">
          <a:avLst/>
        </a:prstGeom>
        <a:ln>
          <a:noFill/>
        </a:ln>
      </xdr:spPr>
    </xdr:sp>
    <xdr:clientData/>
  </xdr:oneCellAnchor>
  <xdr:oneCellAnchor>
    <xdr:from>
      <xdr:col>0</xdr:col>
      <xdr:colOff>76200</xdr:colOff>
      <xdr:row>20</xdr:row>
      <xdr:rowOff>9525</xdr:rowOff>
    </xdr:from>
    <xdr:ext cx="228600" cy="466725"/>
    <xdr:sp macro="" textlink="">
      <xdr:nvSpPr>
        <xdr:cNvPr id="3102" name="Check Box 30" hidden="1"/>
        <xdr:cNvSpPr/>
      </xdr:nvSpPr>
      <xdr:spPr>
        <a:xfrm>
          <a:off x="76200" y="7734300"/>
          <a:ext cx="228600" cy="466725"/>
        </a:xfrm>
        <a:prstGeom prst="rect">
          <a:avLst/>
        </a:prstGeom>
        <a:ln>
          <a:noFill/>
        </a:ln>
      </xdr:spPr>
    </xdr:sp>
    <xdr:clientData/>
  </xdr:oneCellAnchor>
  <xdr:oneCellAnchor>
    <xdr:from>
      <xdr:col>0</xdr:col>
      <xdr:colOff>76200</xdr:colOff>
      <xdr:row>20</xdr:row>
      <xdr:rowOff>190500</xdr:rowOff>
    </xdr:from>
    <xdr:ext cx="228600" cy="628650"/>
    <xdr:sp macro="" textlink="">
      <xdr:nvSpPr>
        <xdr:cNvPr id="3103" name="Check Box 31" hidden="1"/>
        <xdr:cNvSpPr/>
      </xdr:nvSpPr>
      <xdr:spPr>
        <a:xfrm>
          <a:off x="76200" y="7915275"/>
          <a:ext cx="228600" cy="628650"/>
        </a:xfrm>
        <a:prstGeom prst="rect">
          <a:avLst/>
        </a:prstGeom>
        <a:ln>
          <a:noFill/>
        </a:ln>
      </xdr:spPr>
    </xdr:sp>
    <xdr:clientData/>
  </xdr:oneCellAnchor>
  <xdr:oneCellAnchor>
    <xdr:from>
      <xdr:col>0</xdr:col>
      <xdr:colOff>76200</xdr:colOff>
      <xdr:row>23</xdr:row>
      <xdr:rowOff>114300</xdr:rowOff>
    </xdr:from>
    <xdr:ext cx="228600" cy="228600"/>
    <xdr:sp macro="" textlink="">
      <xdr:nvSpPr>
        <xdr:cNvPr id="3104" name="Check Box 32" hidden="1"/>
        <xdr:cNvSpPr/>
      </xdr:nvSpPr>
      <xdr:spPr>
        <a:xfrm>
          <a:off x="76200" y="8839200"/>
          <a:ext cx="228600" cy="228600"/>
        </a:xfrm>
        <a:prstGeom prst="rect">
          <a:avLst/>
        </a:prstGeom>
        <a:ln>
          <a:noFill/>
        </a:ln>
      </xdr:spPr>
    </xdr:sp>
    <xdr:clientData/>
  </xdr:oneCellAnchor>
  <xdr:oneCellAnchor>
    <xdr:from>
      <xdr:col>0</xdr:col>
      <xdr:colOff>76200</xdr:colOff>
      <xdr:row>22</xdr:row>
      <xdr:rowOff>0</xdr:rowOff>
    </xdr:from>
    <xdr:ext cx="228600" cy="228600"/>
    <xdr:sp macro="" textlink="">
      <xdr:nvSpPr>
        <xdr:cNvPr id="3105" name="Check Box 33" hidden="1"/>
        <xdr:cNvSpPr/>
      </xdr:nvSpPr>
      <xdr:spPr>
        <a:xfrm>
          <a:off x="76200" y="8524875"/>
          <a:ext cx="228600" cy="228600"/>
        </a:xfrm>
        <a:prstGeom prst="rect">
          <a:avLst/>
        </a:prstGeom>
        <a:ln>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7:B24"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1.bin" /><Relationship Id="rId2" Type="http://schemas.openxmlformats.org/officeDocument/2006/relationships/customProperty" Target="../customProperty2.bin" /><Relationship Id="rId3" Type="http://schemas.openxmlformats.org/officeDocument/2006/relationships/customProperty" Target="../customProperty3.bin" /><Relationship Id="rId4" Type="http://schemas.openxmlformats.org/officeDocument/2006/relationships/customProperty" Target="../customProperty4.bin" /><Relationship Id="rId5" Type="http://schemas.openxmlformats.org/officeDocument/2006/relationships/customProperty" Target="../customProperty5.bin" /><Relationship Id="rId6" Type="http://schemas.openxmlformats.org/officeDocument/2006/relationships/customProperty" Target="../customProperty6.bin" /><Relationship Id="rId7" Type="http://schemas.openxmlformats.org/officeDocument/2006/relationships/customProperty" Target="../customProperty7.bin" /></Relationships>
</file>

<file path=xl/worksheets/_rels/sheet4.xml.rels><?xml version="1.0" encoding="utf-8" standalone="yes"?><Relationships xmlns="http://schemas.openxmlformats.org/package/2006/relationships"><Relationship Id="rId1" Type="http://schemas.openxmlformats.org/officeDocument/2006/relationships/customProperty" Target="../customProperty8.bin" /><Relationship Id="rId2" Type="http://schemas.openxmlformats.org/officeDocument/2006/relationships/customProperty" Target="../customProperty9.bin" /><Relationship Id="rId3" Type="http://schemas.openxmlformats.org/officeDocument/2006/relationships/customProperty" Target="../customProperty10.bin" /><Relationship Id="rId4" Type="http://schemas.openxmlformats.org/officeDocument/2006/relationships/customProperty" Target="../customProperty11.bin" /><Relationship Id="rId5" Type="http://schemas.openxmlformats.org/officeDocument/2006/relationships/customProperty" Target="../customProperty12.bin" /><Relationship Id="rId6" Type="http://schemas.openxmlformats.org/officeDocument/2006/relationships/customProperty" Target="../customProperty13.bin" /><Relationship Id="rId7" Type="http://schemas.openxmlformats.org/officeDocument/2006/relationships/customProperty" Target="../customProperty1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3"/>
  <sheetViews>
    <sheetView showGridLines="0" tabSelected="1" zoomScale="90" zoomScaleNormal="90" workbookViewId="0" topLeftCell="A1">
      <selection activeCell="A1" sqref="A1:H1"/>
    </sheetView>
  </sheetViews>
  <sheetFormatPr defaultColWidth="9.140625" defaultRowHeight="15" outlineLevelCol="1"/>
  <cols>
    <col min="1" max="1" width="41.00390625" style="3" customWidth="1"/>
    <col min="2" max="3" width="16.00390625" style="3" bestFit="1" customWidth="1"/>
    <col min="4" max="6" width="16.00390625" style="3" hidden="1" customWidth="1" outlineLevel="1"/>
    <col min="7" max="7" width="16.00390625" style="3" bestFit="1" customWidth="1" collapsed="1"/>
    <col min="8" max="8" width="16.00390625" style="3" bestFit="1" customWidth="1"/>
    <col min="9" max="9" width="2.28125" style="3" customWidth="1"/>
    <col min="10" max="11" width="15.7109375" style="3" hidden="1" customWidth="1" outlineLevel="1"/>
    <col min="12" max="12" width="1.8515625" style="3" hidden="1" customWidth="1" outlineLevel="1"/>
    <col min="13" max="14" width="15.7109375" style="3" hidden="1" customWidth="1" outlineLevel="1"/>
    <col min="15" max="15" width="14.8515625" style="3" bestFit="1" customWidth="1" collapsed="1"/>
    <col min="16" max="16" width="29.28125" style="3" customWidth="1"/>
    <col min="17" max="17" width="11.8515625" style="3" customWidth="1"/>
    <col min="18" max="16384" width="9.140625" style="3" customWidth="1"/>
  </cols>
  <sheetData>
    <row r="1" spans="1:14" s="50" customFormat="1" ht="15.75">
      <c r="A1" s="121" t="s">
        <v>62</v>
      </c>
      <c r="B1" s="121"/>
      <c r="C1" s="121"/>
      <c r="D1" s="121"/>
      <c r="E1" s="121"/>
      <c r="F1" s="121"/>
      <c r="G1" s="121"/>
      <c r="H1" s="121"/>
      <c r="I1" s="9"/>
      <c r="J1" s="26"/>
      <c r="K1" s="26"/>
      <c r="L1" s="26"/>
      <c r="M1" s="26"/>
      <c r="N1" s="26"/>
    </row>
    <row r="2" spans="1:19" s="50" customFormat="1" ht="15.75">
      <c r="A2" s="121" t="s">
        <v>39</v>
      </c>
      <c r="B2" s="121"/>
      <c r="C2" s="121"/>
      <c r="D2" s="121"/>
      <c r="E2" s="121"/>
      <c r="F2" s="121"/>
      <c r="G2" s="121"/>
      <c r="H2" s="121"/>
      <c r="I2" s="9"/>
      <c r="J2" s="124"/>
      <c r="K2" s="124"/>
      <c r="L2" s="124"/>
      <c r="M2" s="124"/>
      <c r="N2" s="124"/>
      <c r="O2" s="51"/>
      <c r="P2" s="51"/>
      <c r="Q2" s="51"/>
      <c r="R2" s="51"/>
      <c r="S2" s="51"/>
    </row>
    <row r="3" spans="1:19" s="50" customFormat="1" ht="15.75">
      <c r="A3" s="8"/>
      <c r="B3" s="8"/>
      <c r="C3" s="8"/>
      <c r="D3" s="8"/>
      <c r="E3" s="8"/>
      <c r="F3" s="8"/>
      <c r="G3" s="8"/>
      <c r="H3" s="8"/>
      <c r="I3" s="9"/>
      <c r="J3" s="125" t="s">
        <v>0</v>
      </c>
      <c r="K3" s="126"/>
      <c r="L3" s="126"/>
      <c r="M3" s="126"/>
      <c r="N3" s="127"/>
      <c r="O3" s="51"/>
      <c r="P3" s="51"/>
      <c r="Q3" s="51"/>
      <c r="R3" s="51"/>
      <c r="S3" s="51"/>
    </row>
    <row r="4" spans="1:14" s="50" customFormat="1" ht="63">
      <c r="A4" s="2" t="s">
        <v>1</v>
      </c>
      <c r="B4" s="4" t="s">
        <v>63</v>
      </c>
      <c r="C4" s="1" t="s">
        <v>64</v>
      </c>
      <c r="D4" s="77" t="s">
        <v>44</v>
      </c>
      <c r="E4" s="77" t="s">
        <v>45</v>
      </c>
      <c r="F4" s="1" t="s">
        <v>46</v>
      </c>
      <c r="G4" s="1" t="s">
        <v>66</v>
      </c>
      <c r="H4" s="1" t="s">
        <v>65</v>
      </c>
      <c r="I4" s="9"/>
      <c r="J4" s="52" t="s">
        <v>2</v>
      </c>
      <c r="K4" s="53" t="s">
        <v>3</v>
      </c>
      <c r="L4" s="26"/>
      <c r="M4" s="52" t="s">
        <v>4</v>
      </c>
      <c r="N4" s="54" t="s">
        <v>5</v>
      </c>
    </row>
    <row r="5" spans="1:15" s="50" customFormat="1" ht="15.75">
      <c r="A5" s="38" t="s">
        <v>6</v>
      </c>
      <c r="B5" s="45">
        <v>105101999.93</v>
      </c>
      <c r="C5" s="45">
        <f>B23</f>
        <v>95597735</v>
      </c>
      <c r="D5" s="78"/>
      <c r="E5" s="78"/>
      <c r="F5" s="23">
        <f>B23</f>
        <v>95597735</v>
      </c>
      <c r="G5" s="23">
        <f>C23</f>
        <v>73468762</v>
      </c>
      <c r="H5" s="23">
        <f>G23</f>
        <v>78256042.616</v>
      </c>
      <c r="I5" s="9"/>
      <c r="J5" s="31">
        <f>E5-D5</f>
        <v>0</v>
      </c>
      <c r="K5" s="55" t="str">
        <f>_xlfn.IFERROR(E5/D5,"")</f>
        <v/>
      </c>
      <c r="L5" s="26"/>
      <c r="M5" s="31">
        <f>F5-D5</f>
        <v>95597735</v>
      </c>
      <c r="N5" s="55" t="str">
        <f>_xlfn.IFERROR(F5/D5,"")</f>
        <v/>
      </c>
      <c r="O5" s="56"/>
    </row>
    <row r="6" spans="1:14" s="50" customFormat="1" ht="15.75">
      <c r="A6" s="39" t="s">
        <v>7</v>
      </c>
      <c r="C6" s="97"/>
      <c r="D6" s="79"/>
      <c r="E6" s="79"/>
      <c r="F6" s="13"/>
      <c r="G6" s="13"/>
      <c r="H6" s="13"/>
      <c r="I6" s="9"/>
      <c r="J6" s="31"/>
      <c r="K6" s="57" t="str">
        <f aca="true" t="shared" si="0" ref="K6:K32">_xlfn.IFERROR(E6/D6,"")</f>
        <v/>
      </c>
      <c r="L6" s="26"/>
      <c r="M6" s="31"/>
      <c r="N6" s="57" t="str">
        <f aca="true" t="shared" si="1" ref="N6:N32">_xlfn.IFERROR(F6/D6,"")</f>
        <v/>
      </c>
    </row>
    <row r="7" spans="1:19" s="50" customFormat="1" ht="15.75">
      <c r="A7" s="40" t="s">
        <v>37</v>
      </c>
      <c r="B7" s="95">
        <v>66302771</v>
      </c>
      <c r="C7" s="95">
        <v>63518264</v>
      </c>
      <c r="D7" s="80"/>
      <c r="E7" s="80"/>
      <c r="F7" s="25">
        <f>C7</f>
        <v>63518264</v>
      </c>
      <c r="G7" s="25">
        <f>F7*1.12</f>
        <v>71140455.68</v>
      </c>
      <c r="H7" s="25">
        <f>G7*1.08</f>
        <v>76831692.13440001</v>
      </c>
      <c r="I7" s="26"/>
      <c r="J7" s="27">
        <f>E7-D7</f>
        <v>0</v>
      </c>
      <c r="K7" s="28" t="str">
        <f>_xlfn.IFERROR(E7/D7,"")</f>
        <v/>
      </c>
      <c r="L7" s="26"/>
      <c r="M7" s="27">
        <f>F7-D7</f>
        <v>63518264</v>
      </c>
      <c r="N7" s="28" t="str">
        <f t="shared" si="1"/>
        <v/>
      </c>
      <c r="O7" s="117"/>
      <c r="Q7" s="116"/>
      <c r="R7" s="58"/>
      <c r="S7" s="59"/>
    </row>
    <row r="8" spans="1:19" s="50" customFormat="1" ht="18">
      <c r="A8" s="40" t="s">
        <v>67</v>
      </c>
      <c r="B8" s="95">
        <v>-4171930</v>
      </c>
      <c r="C8" s="95">
        <v>-20000000</v>
      </c>
      <c r="D8" s="80"/>
      <c r="E8" s="80"/>
      <c r="F8" s="25">
        <f>C8</f>
        <v>-20000000</v>
      </c>
      <c r="G8" s="25"/>
      <c r="H8" s="25"/>
      <c r="I8" s="26"/>
      <c r="J8" s="27"/>
      <c r="K8" s="28"/>
      <c r="L8" s="26"/>
      <c r="M8" s="27"/>
      <c r="N8" s="28"/>
      <c r="O8" s="117"/>
      <c r="R8" s="58"/>
      <c r="S8" s="59"/>
    </row>
    <row r="9" spans="1:19" s="50" customFormat="1" ht="15.75">
      <c r="A9" s="40" t="s">
        <v>38</v>
      </c>
      <c r="B9" s="95">
        <v>1200000</v>
      </c>
      <c r="C9" s="95">
        <v>0</v>
      </c>
      <c r="D9" s="80"/>
      <c r="E9" s="80"/>
      <c r="F9" s="25">
        <f>C9</f>
        <v>0</v>
      </c>
      <c r="G9" s="25">
        <f>F9</f>
        <v>0</v>
      </c>
      <c r="H9" s="25">
        <f>G9</f>
        <v>0</v>
      </c>
      <c r="I9" s="26"/>
      <c r="J9" s="27"/>
      <c r="K9" s="28"/>
      <c r="L9" s="26"/>
      <c r="M9" s="27"/>
      <c r="N9" s="28"/>
      <c r="O9" s="117"/>
      <c r="R9" s="58"/>
      <c r="S9" s="59"/>
    </row>
    <row r="10" spans="1:19" s="50" customFormat="1" ht="15.75">
      <c r="A10" s="40" t="s">
        <v>40</v>
      </c>
      <c r="B10" s="24">
        <v>3896.07</v>
      </c>
      <c r="C10" s="24"/>
      <c r="D10" s="81"/>
      <c r="E10" s="81"/>
      <c r="F10" s="29"/>
      <c r="G10" s="29"/>
      <c r="H10" s="29"/>
      <c r="I10" s="26"/>
      <c r="J10" s="27"/>
      <c r="K10" s="28" t="str">
        <f aca="true" t="shared" si="2" ref="K10:K20">_xlfn.IFERROR(E10/D10,"")</f>
        <v/>
      </c>
      <c r="L10" s="26"/>
      <c r="M10" s="27"/>
      <c r="N10" s="28" t="str">
        <f t="shared" si="1"/>
        <v/>
      </c>
      <c r="O10" s="117"/>
      <c r="P10" s="98"/>
      <c r="Q10" s="58"/>
      <c r="R10" s="58"/>
      <c r="S10" s="59"/>
    </row>
    <row r="11" spans="1:19" s="50" customFormat="1" ht="15.75">
      <c r="A11" s="41" t="s">
        <v>8</v>
      </c>
      <c r="B11" s="15">
        <f aca="true" t="shared" si="3" ref="B11:H11">SUM(B7:B10)</f>
        <v>63334737.07</v>
      </c>
      <c r="C11" s="15">
        <f t="shared" si="3"/>
        <v>43518264</v>
      </c>
      <c r="D11" s="82">
        <f t="shared" si="3"/>
        <v>0</v>
      </c>
      <c r="E11" s="82">
        <f t="shared" si="3"/>
        <v>0</v>
      </c>
      <c r="F11" s="15">
        <f t="shared" si="3"/>
        <v>43518264</v>
      </c>
      <c r="G11" s="15">
        <f t="shared" si="3"/>
        <v>71140455.68</v>
      </c>
      <c r="H11" s="16">
        <f t="shared" si="3"/>
        <v>76831692.13440001</v>
      </c>
      <c r="I11" s="9"/>
      <c r="J11" s="27">
        <f>E11-D11</f>
        <v>0</v>
      </c>
      <c r="K11" s="28" t="str">
        <f t="shared" si="2"/>
        <v/>
      </c>
      <c r="L11" s="26"/>
      <c r="M11" s="27">
        <f aca="true" t="shared" si="4" ref="M11">F11-D11</f>
        <v>43518264</v>
      </c>
      <c r="N11" s="28" t="str">
        <f t="shared" si="1"/>
        <v/>
      </c>
      <c r="O11" s="117"/>
      <c r="P11" s="58"/>
      <c r="Q11" s="58"/>
      <c r="R11" s="58"/>
      <c r="S11" s="59"/>
    </row>
    <row r="12" spans="1:19" s="50" customFormat="1" ht="15.75">
      <c r="A12" s="39" t="s">
        <v>9</v>
      </c>
      <c r="B12" s="24"/>
      <c r="C12" s="24"/>
      <c r="D12" s="83"/>
      <c r="E12" s="83"/>
      <c r="F12" s="30"/>
      <c r="G12" s="30"/>
      <c r="H12" s="30"/>
      <c r="I12" s="26"/>
      <c r="J12" s="31"/>
      <c r="K12" s="32" t="str">
        <f t="shared" si="2"/>
        <v/>
      </c>
      <c r="L12" s="26"/>
      <c r="M12" s="31"/>
      <c r="N12" s="32" t="str">
        <f t="shared" si="1"/>
        <v/>
      </c>
      <c r="O12" s="117"/>
      <c r="P12" s="58"/>
      <c r="Q12" s="58"/>
      <c r="R12" s="58"/>
      <c r="S12" s="59"/>
    </row>
    <row r="13" spans="1:19" s="50" customFormat="1" ht="18">
      <c r="A13" s="44" t="s">
        <v>68</v>
      </c>
      <c r="B13" s="108">
        <v>-44456686</v>
      </c>
      <c r="C13" s="24">
        <v>-49814000</v>
      </c>
      <c r="D13" s="81"/>
      <c r="E13" s="81"/>
      <c r="F13" s="29">
        <v>-49814000</v>
      </c>
      <c r="G13" s="29">
        <v>-49175000</v>
      </c>
      <c r="H13" s="29">
        <v>-49801000</v>
      </c>
      <c r="I13" s="26"/>
      <c r="J13" s="27"/>
      <c r="K13" s="96"/>
      <c r="L13" s="26"/>
      <c r="M13" s="27"/>
      <c r="N13" s="96"/>
      <c r="O13" s="117"/>
      <c r="P13" s="58"/>
      <c r="Q13" s="58"/>
      <c r="R13" s="58"/>
      <c r="S13" s="59"/>
    </row>
    <row r="14" spans="1:15" s="50" customFormat="1" ht="15.75">
      <c r="A14" s="44" t="s">
        <v>41</v>
      </c>
      <c r="B14" s="24">
        <v>-18350000</v>
      </c>
      <c r="C14" s="24">
        <v>-20340304</v>
      </c>
      <c r="D14" s="81"/>
      <c r="E14" s="81"/>
      <c r="F14" s="29">
        <v>-20340304</v>
      </c>
      <c r="G14" s="29">
        <v>-21560722.240000002</v>
      </c>
      <c r="H14" s="29">
        <v>-22854365.574400004</v>
      </c>
      <c r="I14" s="26"/>
      <c r="J14" s="27"/>
      <c r="K14" s="96"/>
      <c r="L14" s="26"/>
      <c r="M14" s="27"/>
      <c r="N14" s="96"/>
      <c r="O14" s="117"/>
    </row>
    <row r="15" spans="1:15" s="50" customFormat="1" ht="15.75">
      <c r="A15" s="40" t="s">
        <v>42</v>
      </c>
      <c r="B15" s="24">
        <v>-9297416</v>
      </c>
      <c r="C15" s="24">
        <v>-14611329</v>
      </c>
      <c r="D15" s="81"/>
      <c r="E15" s="81"/>
      <c r="F15" s="29">
        <v>-14122271</v>
      </c>
      <c r="G15" s="29">
        <v>-14941362.718</v>
      </c>
      <c r="H15" s="29">
        <v>-15867727.206516001</v>
      </c>
      <c r="I15" s="26"/>
      <c r="J15" s="27">
        <f>E15-D15</f>
        <v>0</v>
      </c>
      <c r="K15" s="33" t="str">
        <f t="shared" si="2"/>
        <v/>
      </c>
      <c r="L15" s="26"/>
      <c r="M15" s="27">
        <f>F15-D15</f>
        <v>-14122271</v>
      </c>
      <c r="N15" s="33" t="str">
        <f t="shared" si="1"/>
        <v/>
      </c>
      <c r="O15" s="117"/>
    </row>
    <row r="16" spans="1:15" s="50" customFormat="1" ht="15.75">
      <c r="A16" s="40" t="s">
        <v>43</v>
      </c>
      <c r="B16" s="24">
        <v>-734900</v>
      </c>
      <c r="C16" s="24">
        <v>-780458</v>
      </c>
      <c r="D16" s="81"/>
      <c r="E16" s="81"/>
      <c r="F16" s="29">
        <v>-780458</v>
      </c>
      <c r="G16" s="29">
        <v>-824944.1059999999</v>
      </c>
      <c r="H16" s="29">
        <v>-874440.7523599999</v>
      </c>
      <c r="I16" s="26"/>
      <c r="J16" s="27"/>
      <c r="K16" s="33"/>
      <c r="L16" s="26"/>
      <c r="M16" s="27"/>
      <c r="N16" s="33"/>
      <c r="O16" s="117"/>
    </row>
    <row r="17" spans="1:15" s="50" customFormat="1" ht="18">
      <c r="A17" s="40" t="s">
        <v>69</v>
      </c>
      <c r="B17" s="24"/>
      <c r="C17" s="24">
        <v>-250000</v>
      </c>
      <c r="D17" s="81"/>
      <c r="E17" s="81"/>
      <c r="F17" s="29">
        <v>-250000</v>
      </c>
      <c r="G17" s="29"/>
      <c r="H17" s="29"/>
      <c r="I17" s="26"/>
      <c r="J17" s="27"/>
      <c r="K17" s="33" t="str">
        <f t="shared" si="2"/>
        <v/>
      </c>
      <c r="L17" s="26"/>
      <c r="M17" s="27"/>
      <c r="N17" s="33" t="str">
        <f t="shared" si="1"/>
        <v/>
      </c>
      <c r="O17" s="117"/>
    </row>
    <row r="18" spans="1:15" s="50" customFormat="1" ht="15.75">
      <c r="A18" s="41" t="s">
        <v>10</v>
      </c>
      <c r="B18" s="16">
        <f aca="true" t="shared" si="5" ref="B18:H18">SUM(B13:B17)</f>
        <v>-72839002</v>
      </c>
      <c r="C18" s="16">
        <f t="shared" si="5"/>
        <v>-85796091</v>
      </c>
      <c r="D18" s="84">
        <f t="shared" si="5"/>
        <v>0</v>
      </c>
      <c r="E18" s="84">
        <f t="shared" si="5"/>
        <v>0</v>
      </c>
      <c r="F18" s="16">
        <f t="shared" si="5"/>
        <v>-85307033</v>
      </c>
      <c r="G18" s="16">
        <f t="shared" si="5"/>
        <v>-86502029.06400001</v>
      </c>
      <c r="H18" s="16">
        <f t="shared" si="5"/>
        <v>-89397533.533276</v>
      </c>
      <c r="I18" s="9"/>
      <c r="J18" s="27">
        <f>E18-D18</f>
        <v>0</v>
      </c>
      <c r="K18" s="60" t="str">
        <f t="shared" si="2"/>
        <v/>
      </c>
      <c r="L18" s="26"/>
      <c r="M18" s="27">
        <f>F18-D18</f>
        <v>-85307033</v>
      </c>
      <c r="N18" s="60" t="str">
        <f t="shared" si="1"/>
        <v/>
      </c>
      <c r="O18" s="117"/>
    </row>
    <row r="19" spans="1:14" s="50" customFormat="1" ht="18">
      <c r="A19" s="42" t="s">
        <v>70</v>
      </c>
      <c r="B19" s="46"/>
      <c r="C19" s="101">
        <v>20148854</v>
      </c>
      <c r="D19" s="85"/>
      <c r="E19" s="86"/>
      <c r="F19" s="47">
        <f>C19</f>
        <v>20148854</v>
      </c>
      <c r="G19" s="47">
        <f>F19</f>
        <v>20148854</v>
      </c>
      <c r="H19" s="47">
        <f>G19</f>
        <v>20148854</v>
      </c>
      <c r="I19" s="26"/>
      <c r="J19" s="48">
        <f>E19-D19</f>
        <v>0</v>
      </c>
      <c r="K19" s="49" t="str">
        <f t="shared" si="2"/>
        <v/>
      </c>
      <c r="L19" s="26"/>
      <c r="M19" s="48">
        <f>F19-D19</f>
        <v>20148854</v>
      </c>
      <c r="N19" s="49" t="str">
        <f t="shared" si="1"/>
        <v/>
      </c>
    </row>
    <row r="20" spans="1:14" s="50" customFormat="1" ht="15.75">
      <c r="A20" s="39" t="s">
        <v>48</v>
      </c>
      <c r="B20" s="34"/>
      <c r="C20" s="34"/>
      <c r="D20" s="81"/>
      <c r="E20" s="81"/>
      <c r="F20" s="29"/>
      <c r="G20" s="29"/>
      <c r="H20" s="29"/>
      <c r="I20" s="26"/>
      <c r="J20" s="31"/>
      <c r="K20" s="32" t="str">
        <f t="shared" si="2"/>
        <v/>
      </c>
      <c r="L20" s="26"/>
      <c r="M20" s="31"/>
      <c r="N20" s="32" t="str">
        <f t="shared" si="1"/>
        <v/>
      </c>
    </row>
    <row r="21" spans="1:14" s="50" customFormat="1" ht="15.75">
      <c r="A21" s="43"/>
      <c r="B21" s="24"/>
      <c r="C21" s="24"/>
      <c r="D21" s="87"/>
      <c r="E21" s="87"/>
      <c r="F21" s="24"/>
      <c r="G21" s="24"/>
      <c r="H21" s="35"/>
      <c r="I21" s="26"/>
      <c r="J21" s="27"/>
      <c r="K21" s="33"/>
      <c r="L21" s="26"/>
      <c r="M21" s="27"/>
      <c r="N21" s="33"/>
    </row>
    <row r="22" spans="1:14" s="50" customFormat="1" ht="15.75">
      <c r="A22" s="39" t="s">
        <v>11</v>
      </c>
      <c r="B22" s="16">
        <f aca="true" t="shared" si="6" ref="B22:H22">SUM(B21:B21)</f>
        <v>0</v>
      </c>
      <c r="C22" s="16">
        <f t="shared" si="6"/>
        <v>0</v>
      </c>
      <c r="D22" s="84">
        <f t="shared" si="6"/>
        <v>0</v>
      </c>
      <c r="E22" s="84">
        <f t="shared" si="6"/>
        <v>0</v>
      </c>
      <c r="F22" s="16">
        <f t="shared" si="6"/>
        <v>0</v>
      </c>
      <c r="G22" s="16">
        <f t="shared" si="6"/>
        <v>0</v>
      </c>
      <c r="H22" s="16">
        <f t="shared" si="6"/>
        <v>0</v>
      </c>
      <c r="I22" s="9"/>
      <c r="J22" s="61">
        <f>E22-D22</f>
        <v>0</v>
      </c>
      <c r="K22" s="60" t="str">
        <f t="shared" si="0"/>
        <v/>
      </c>
      <c r="L22" s="26"/>
      <c r="M22" s="61">
        <f aca="true" t="shared" si="7" ref="M22">F22-D22</f>
        <v>0</v>
      </c>
      <c r="N22" s="60" t="str">
        <f t="shared" si="1"/>
        <v/>
      </c>
    </row>
    <row r="23" spans="1:14" s="50" customFormat="1" ht="15.75">
      <c r="A23" s="42" t="s">
        <v>12</v>
      </c>
      <c r="B23" s="67">
        <f aca="true" t="shared" si="8" ref="B23:H23">B5+B11+B18+B19+B22</f>
        <v>95597735</v>
      </c>
      <c r="C23" s="67">
        <f t="shared" si="8"/>
        <v>73468762</v>
      </c>
      <c r="D23" s="88">
        <f t="shared" si="8"/>
        <v>0</v>
      </c>
      <c r="E23" s="88">
        <f t="shared" si="8"/>
        <v>0</v>
      </c>
      <c r="F23" s="67">
        <f t="shared" si="8"/>
        <v>73957820</v>
      </c>
      <c r="G23" s="67">
        <f t="shared" si="8"/>
        <v>78256042.616</v>
      </c>
      <c r="H23" s="67">
        <f t="shared" si="8"/>
        <v>85839055.217124</v>
      </c>
      <c r="I23" s="9"/>
      <c r="J23" s="48">
        <f>E23-D23</f>
        <v>0</v>
      </c>
      <c r="K23" s="49" t="str">
        <f t="shared" si="0"/>
        <v/>
      </c>
      <c r="L23" s="26"/>
      <c r="M23" s="48">
        <f>F23-D23</f>
        <v>73957820</v>
      </c>
      <c r="N23" s="49" t="str">
        <f t="shared" si="1"/>
        <v/>
      </c>
    </row>
    <row r="24" spans="1:14" s="50" customFormat="1" ht="15.75">
      <c r="A24" s="39" t="s">
        <v>47</v>
      </c>
      <c r="B24" s="17"/>
      <c r="C24" s="17"/>
      <c r="D24" s="89"/>
      <c r="E24" s="89"/>
      <c r="F24" s="14"/>
      <c r="G24" s="14"/>
      <c r="H24" s="14"/>
      <c r="I24" s="9"/>
      <c r="J24" s="31"/>
      <c r="K24" s="62" t="str">
        <f t="shared" si="0"/>
        <v/>
      </c>
      <c r="L24" s="26"/>
      <c r="M24" s="31"/>
      <c r="N24" s="62" t="str">
        <f t="shared" si="1"/>
        <v/>
      </c>
    </row>
    <row r="25" spans="1:15" s="50" customFormat="1" ht="18">
      <c r="A25" s="99" t="s">
        <v>71</v>
      </c>
      <c r="B25" s="29">
        <v>-77000000</v>
      </c>
      <c r="C25" s="36">
        <v>-77000000</v>
      </c>
      <c r="D25" s="90"/>
      <c r="E25" s="90"/>
      <c r="F25" s="36">
        <f>C25</f>
        <v>-77000000</v>
      </c>
      <c r="G25" s="36">
        <v>-85944000</v>
      </c>
      <c r="H25" s="36">
        <v>-86975000</v>
      </c>
      <c r="I25" s="26"/>
      <c r="J25" s="27">
        <f>E25-D25</f>
        <v>0</v>
      </c>
      <c r="K25" s="28" t="str">
        <f t="shared" si="0"/>
        <v/>
      </c>
      <c r="L25" s="26"/>
      <c r="M25" s="27">
        <f>F25-D25</f>
        <v>-77000000</v>
      </c>
      <c r="N25" s="109" t="str">
        <f t="shared" si="1"/>
        <v/>
      </c>
      <c r="O25" s="110"/>
    </row>
    <row r="26" spans="1:14" s="50" customFormat="1" ht="18">
      <c r="A26" s="100" t="s">
        <v>72</v>
      </c>
      <c r="B26" s="29">
        <v>-7500000</v>
      </c>
      <c r="C26" s="29">
        <f>B26</f>
        <v>-7500000</v>
      </c>
      <c r="D26" s="81"/>
      <c r="E26" s="81"/>
      <c r="F26" s="29">
        <f>C26</f>
        <v>-7500000</v>
      </c>
      <c r="G26" s="29">
        <f>F26</f>
        <v>-7500000</v>
      </c>
      <c r="H26" s="29">
        <f>G26</f>
        <v>-7500000</v>
      </c>
      <c r="I26" s="26"/>
      <c r="J26" s="27">
        <f>E26-D26</f>
        <v>0</v>
      </c>
      <c r="K26" s="28" t="str">
        <f>_xlfn.IFERROR(E26/D26,"")</f>
        <v/>
      </c>
      <c r="L26" s="26"/>
      <c r="M26" s="27">
        <f aca="true" t="shared" si="9" ref="M26:M28">F26-D26</f>
        <v>-7500000</v>
      </c>
      <c r="N26" s="28" t="str">
        <f t="shared" si="1"/>
        <v/>
      </c>
    </row>
    <row r="27" spans="1:14" s="50" customFormat="1" ht="15.75">
      <c r="A27" s="40"/>
      <c r="B27" s="37"/>
      <c r="C27" s="37"/>
      <c r="D27" s="91"/>
      <c r="E27" s="91"/>
      <c r="F27" s="37"/>
      <c r="G27" s="37"/>
      <c r="H27" s="37"/>
      <c r="I27" s="26"/>
      <c r="J27" s="27"/>
      <c r="K27" s="28"/>
      <c r="L27" s="26"/>
      <c r="M27" s="27"/>
      <c r="N27" s="28"/>
    </row>
    <row r="28" spans="1:14" s="50" customFormat="1" ht="15.75">
      <c r="A28" s="39" t="s">
        <v>13</v>
      </c>
      <c r="B28" s="18">
        <f aca="true" t="shared" si="10" ref="B28:H28">SUM(B25:B27)</f>
        <v>-84500000</v>
      </c>
      <c r="C28" s="18">
        <f t="shared" si="10"/>
        <v>-84500000</v>
      </c>
      <c r="D28" s="92">
        <f t="shared" si="10"/>
        <v>0</v>
      </c>
      <c r="E28" s="92">
        <f t="shared" si="10"/>
        <v>0</v>
      </c>
      <c r="F28" s="18">
        <f t="shared" si="10"/>
        <v>-84500000</v>
      </c>
      <c r="G28" s="18">
        <f t="shared" si="10"/>
        <v>-93444000</v>
      </c>
      <c r="H28" s="18">
        <f t="shared" si="10"/>
        <v>-94475000</v>
      </c>
      <c r="I28" s="9"/>
      <c r="J28" s="27">
        <f>E28-D28</f>
        <v>0</v>
      </c>
      <c r="K28" s="28" t="str">
        <f t="shared" si="0"/>
        <v/>
      </c>
      <c r="L28" s="26"/>
      <c r="M28" s="27">
        <f t="shared" si="9"/>
        <v>-84500000</v>
      </c>
      <c r="N28" s="28" t="str">
        <f t="shared" si="1"/>
        <v/>
      </c>
    </row>
    <row r="29" spans="1:14" s="50" customFormat="1" ht="15.75">
      <c r="A29" s="44"/>
      <c r="B29" s="19"/>
      <c r="C29" s="19"/>
      <c r="D29" s="92"/>
      <c r="E29" s="92"/>
      <c r="F29" s="18"/>
      <c r="G29" s="18"/>
      <c r="H29" s="18"/>
      <c r="I29" s="9"/>
      <c r="J29" s="27"/>
      <c r="K29" s="62" t="str">
        <f t="shared" si="0"/>
        <v/>
      </c>
      <c r="L29" s="26"/>
      <c r="M29" s="27"/>
      <c r="N29" s="62" t="str">
        <f t="shared" si="1"/>
        <v/>
      </c>
    </row>
    <row r="30" spans="1:14" s="50" customFormat="1" ht="18">
      <c r="A30" s="44" t="s">
        <v>73</v>
      </c>
      <c r="B30" s="14">
        <f aca="true" t="shared" si="11" ref="B30:H30">ABS(IF(B23+B28&gt;0,0,B23+B28))</f>
        <v>0</v>
      </c>
      <c r="C30" s="14">
        <f t="shared" si="11"/>
        <v>11031238</v>
      </c>
      <c r="D30" s="89">
        <f t="shared" si="11"/>
        <v>0</v>
      </c>
      <c r="E30" s="89">
        <f t="shared" si="11"/>
        <v>0</v>
      </c>
      <c r="F30" s="14">
        <f t="shared" si="11"/>
        <v>10542180</v>
      </c>
      <c r="G30" s="14">
        <f t="shared" si="11"/>
        <v>15187957.384000003</v>
      </c>
      <c r="H30" s="14">
        <f t="shared" si="11"/>
        <v>8635944.782876</v>
      </c>
      <c r="I30" s="9"/>
      <c r="J30" s="27">
        <f>E30-D30</f>
        <v>0</v>
      </c>
      <c r="K30" s="28" t="str">
        <f t="shared" si="0"/>
        <v/>
      </c>
      <c r="L30" s="26"/>
      <c r="M30" s="27">
        <f>F30-D30</f>
        <v>10542180</v>
      </c>
      <c r="N30" s="28" t="str">
        <f t="shared" si="1"/>
        <v/>
      </c>
    </row>
    <row r="31" spans="1:14" s="50" customFormat="1" ht="15.75">
      <c r="A31" s="41"/>
      <c r="B31" s="20"/>
      <c r="C31" s="20"/>
      <c r="D31" s="93"/>
      <c r="E31" s="93"/>
      <c r="F31" s="21"/>
      <c r="G31" s="21"/>
      <c r="H31" s="21"/>
      <c r="I31" s="9"/>
      <c r="J31" s="61"/>
      <c r="K31" s="62" t="str">
        <f t="shared" si="0"/>
        <v/>
      </c>
      <c r="L31" s="26"/>
      <c r="M31" s="61"/>
      <c r="N31" s="62" t="str">
        <f t="shared" si="1"/>
        <v/>
      </c>
    </row>
    <row r="32" spans="1:14" s="50" customFormat="1" ht="15.75">
      <c r="A32" s="42" t="s">
        <v>14</v>
      </c>
      <c r="B32" s="22">
        <f aca="true" t="shared" si="12" ref="B32:H32">ROUND(B23+B28+B30,0)</f>
        <v>11097735</v>
      </c>
      <c r="C32" s="22">
        <f t="shared" si="12"/>
        <v>0</v>
      </c>
      <c r="D32" s="94">
        <f t="shared" si="12"/>
        <v>0</v>
      </c>
      <c r="E32" s="94">
        <f t="shared" si="12"/>
        <v>0</v>
      </c>
      <c r="F32" s="22">
        <f t="shared" si="12"/>
        <v>0</v>
      </c>
      <c r="G32" s="22">
        <f t="shared" si="12"/>
        <v>0</v>
      </c>
      <c r="H32" s="22">
        <f t="shared" si="12"/>
        <v>0</v>
      </c>
      <c r="I32" s="9"/>
      <c r="J32" s="48">
        <f>E32-D32</f>
        <v>0</v>
      </c>
      <c r="K32" s="63" t="str">
        <f t="shared" si="0"/>
        <v/>
      </c>
      <c r="L32" s="26"/>
      <c r="M32" s="48">
        <f>F32-D32</f>
        <v>0</v>
      </c>
      <c r="N32" s="63" t="str">
        <f t="shared" si="1"/>
        <v/>
      </c>
    </row>
    <row r="33" spans="1:9" s="50" customFormat="1" ht="15">
      <c r="A33" s="3"/>
      <c r="B33" s="3"/>
      <c r="C33" s="3"/>
      <c r="D33" s="3"/>
      <c r="E33" s="3"/>
      <c r="F33" s="3"/>
      <c r="G33" s="3"/>
      <c r="H33" s="3"/>
      <c r="I33" s="3"/>
    </row>
    <row r="34" spans="1:24" ht="15.75">
      <c r="A34" s="64" t="s">
        <v>49</v>
      </c>
      <c r="B34" s="5"/>
      <c r="C34" s="5"/>
      <c r="D34" s="6"/>
      <c r="E34" s="6"/>
      <c r="F34" s="6"/>
      <c r="G34" s="6"/>
      <c r="H34" s="6"/>
      <c r="J34" s="50"/>
      <c r="K34" s="50"/>
      <c r="L34" s="50"/>
      <c r="M34" s="50"/>
      <c r="N34" s="50"/>
      <c r="O34" s="51"/>
      <c r="P34" s="103"/>
      <c r="Q34" s="70"/>
      <c r="R34" s="50"/>
      <c r="S34" s="50"/>
      <c r="T34" s="50"/>
      <c r="U34" s="50"/>
      <c r="V34" s="50"/>
      <c r="W34" s="50"/>
      <c r="X34" s="50"/>
    </row>
    <row r="35" spans="1:24" ht="48" customHeight="1" thickBot="1">
      <c r="A35" s="122" t="s">
        <v>84</v>
      </c>
      <c r="B35" s="132"/>
      <c r="C35" s="132"/>
      <c r="D35" s="132"/>
      <c r="E35" s="132"/>
      <c r="F35" s="132"/>
      <c r="G35" s="132"/>
      <c r="H35" s="132"/>
      <c r="I35" s="132"/>
      <c r="J35" s="50"/>
      <c r="K35" s="50"/>
      <c r="L35" s="50"/>
      <c r="M35" s="50"/>
      <c r="N35" s="50"/>
      <c r="O35" s="51"/>
      <c r="P35" s="105"/>
      <c r="Q35" s="68">
        <f>IF(COUNTIF($B$23:$H$23,"&lt;0")&gt;0,1,0)</f>
        <v>0</v>
      </c>
      <c r="R35" s="50"/>
      <c r="S35" s="50"/>
      <c r="T35" s="50"/>
      <c r="U35" s="50"/>
      <c r="V35" s="50"/>
      <c r="W35" s="50"/>
      <c r="X35" s="50"/>
    </row>
    <row r="36" spans="1:24" ht="17.25" customHeight="1" thickBot="1">
      <c r="A36" s="66" t="s">
        <v>74</v>
      </c>
      <c r="B36" s="7"/>
      <c r="C36" s="7"/>
      <c r="D36" s="7"/>
      <c r="E36" s="118"/>
      <c r="F36" s="118"/>
      <c r="G36" s="118"/>
      <c r="H36" s="118"/>
      <c r="I36" s="119"/>
      <c r="J36" s="50"/>
      <c r="K36" s="50"/>
      <c r="L36" s="50"/>
      <c r="M36" s="50"/>
      <c r="N36" s="50"/>
      <c r="O36" s="51"/>
      <c r="P36" s="104"/>
      <c r="Q36" s="68">
        <f>($D$5=$B$23)*($E$5=$B$23)*($F$5=$B$23)*($G$5=$F$23)*($H$5=$G$23)</f>
        <v>0</v>
      </c>
      <c r="R36" s="50"/>
      <c r="S36" s="50"/>
      <c r="T36" s="50"/>
      <c r="U36" s="50"/>
      <c r="V36" s="50"/>
      <c r="W36" s="50"/>
      <c r="X36" s="50"/>
    </row>
    <row r="37" spans="1:24" ht="33.75" customHeight="1" thickBot="1">
      <c r="A37" s="128" t="s">
        <v>76</v>
      </c>
      <c r="B37" s="128"/>
      <c r="C37" s="128"/>
      <c r="D37" s="128"/>
      <c r="E37" s="128"/>
      <c r="F37" s="128"/>
      <c r="G37" s="128"/>
      <c r="H37" s="128"/>
      <c r="I37" s="128"/>
      <c r="J37" s="50"/>
      <c r="K37" s="50"/>
      <c r="L37" s="50"/>
      <c r="M37" s="50"/>
      <c r="N37" s="50"/>
      <c r="O37" s="51"/>
      <c r="P37" s="104"/>
      <c r="Q37" s="69">
        <f>COUNTIF($B$25:$H$26,"&gt;0")</f>
        <v>0</v>
      </c>
      <c r="R37" s="50"/>
      <c r="S37" s="50"/>
      <c r="T37" s="50"/>
      <c r="U37" s="50"/>
      <c r="V37" s="50"/>
      <c r="W37" s="50"/>
      <c r="X37" s="50"/>
    </row>
    <row r="38" spans="1:24" ht="35.25" customHeight="1" thickBot="1">
      <c r="A38" s="122" t="s">
        <v>77</v>
      </c>
      <c r="B38" s="122"/>
      <c r="C38" s="122"/>
      <c r="D38" s="122"/>
      <c r="E38" s="122"/>
      <c r="F38" s="122"/>
      <c r="G38" s="122"/>
      <c r="H38" s="122"/>
      <c r="I38" s="119"/>
      <c r="J38" s="50"/>
      <c r="K38" s="50"/>
      <c r="L38" s="50"/>
      <c r="M38" s="50"/>
      <c r="N38" s="50"/>
      <c r="O38" s="51"/>
      <c r="P38" s="104"/>
      <c r="Q38" s="69">
        <f>IF(COUNTIF($B$7:$H$11,"&lt;0")&gt;0,1,0)</f>
        <v>1</v>
      </c>
      <c r="R38" s="50"/>
      <c r="S38" s="50"/>
      <c r="T38" s="50"/>
      <c r="U38" s="50"/>
      <c r="V38" s="50"/>
      <c r="W38" s="50"/>
      <c r="X38" s="50"/>
    </row>
    <row r="39" spans="1:24" ht="15.75" customHeight="1">
      <c r="A39" s="65" t="s">
        <v>78</v>
      </c>
      <c r="B39" s="107"/>
      <c r="C39" s="107"/>
      <c r="D39" s="107"/>
      <c r="E39" s="120"/>
      <c r="F39" s="120"/>
      <c r="G39" s="120"/>
      <c r="H39" s="120"/>
      <c r="I39" s="119"/>
      <c r="J39" s="50"/>
      <c r="K39" s="50"/>
      <c r="L39" s="50"/>
      <c r="M39" s="50"/>
      <c r="N39" s="50"/>
      <c r="O39" s="51"/>
      <c r="P39" s="102"/>
      <c r="Q39" s="69">
        <f>IF(COUNTIF($B$12:$H$18,"&gt;0")&gt;0,1,0)</f>
        <v>0</v>
      </c>
      <c r="R39" s="50"/>
      <c r="S39" s="50"/>
      <c r="T39" s="50"/>
      <c r="U39" s="50"/>
      <c r="V39" s="50"/>
      <c r="W39" s="50"/>
      <c r="X39" s="50"/>
    </row>
    <row r="40" spans="1:17" ht="33" customHeight="1">
      <c r="A40" s="122" t="s">
        <v>79</v>
      </c>
      <c r="B40" s="123"/>
      <c r="C40" s="123"/>
      <c r="D40" s="123"/>
      <c r="E40" s="123"/>
      <c r="F40" s="123"/>
      <c r="G40" s="123"/>
      <c r="H40" s="123"/>
      <c r="I40" s="119"/>
      <c r="O40" s="106"/>
      <c r="P40" s="106"/>
      <c r="Q40" s="71"/>
    </row>
    <row r="41" spans="1:16" ht="15.75" customHeight="1">
      <c r="A41" s="122" t="s">
        <v>80</v>
      </c>
      <c r="B41" s="122"/>
      <c r="C41" s="122"/>
      <c r="D41" s="122"/>
      <c r="E41" s="122"/>
      <c r="F41" s="122"/>
      <c r="G41" s="122"/>
      <c r="H41" s="122"/>
      <c r="I41" s="119"/>
      <c r="O41" s="106"/>
      <c r="P41" s="106"/>
    </row>
    <row r="42" spans="1:16" ht="17.25" customHeight="1">
      <c r="A42" s="122"/>
      <c r="B42" s="122"/>
      <c r="C42" s="122"/>
      <c r="D42" s="122"/>
      <c r="E42" s="122"/>
      <c r="F42" s="122"/>
      <c r="G42" s="122"/>
      <c r="H42" s="122"/>
      <c r="I42" s="119"/>
      <c r="O42" s="106"/>
      <c r="P42" s="106"/>
    </row>
    <row r="43" spans="1:16" ht="51.75" customHeight="1">
      <c r="A43" s="129" t="s">
        <v>81</v>
      </c>
      <c r="B43" s="129"/>
      <c r="C43" s="129"/>
      <c r="D43" s="129"/>
      <c r="E43" s="129"/>
      <c r="F43" s="129"/>
      <c r="G43" s="129"/>
      <c r="H43" s="129"/>
      <c r="I43" s="129"/>
      <c r="O43" s="106"/>
      <c r="P43" s="106"/>
    </row>
    <row r="44" spans="1:16" ht="32.25" customHeight="1">
      <c r="A44" s="131" t="s">
        <v>75</v>
      </c>
      <c r="B44" s="131"/>
      <c r="C44" s="131"/>
      <c r="D44" s="131"/>
      <c r="E44" s="131"/>
      <c r="F44" s="131"/>
      <c r="G44" s="131"/>
      <c r="H44" s="131"/>
      <c r="I44" s="119"/>
      <c r="O44" s="106"/>
      <c r="P44" s="106"/>
    </row>
    <row r="45" spans="1:16" ht="48.75" customHeight="1">
      <c r="A45" s="130" t="s">
        <v>83</v>
      </c>
      <c r="B45" s="130"/>
      <c r="C45" s="130"/>
      <c r="D45" s="130"/>
      <c r="E45" s="130"/>
      <c r="F45" s="130"/>
      <c r="G45" s="130"/>
      <c r="H45" s="130"/>
      <c r="I45" s="119"/>
      <c r="O45" s="106"/>
      <c r="P45" s="106"/>
    </row>
    <row r="46" spans="1:16" ht="17.25">
      <c r="A46" s="107" t="s">
        <v>82</v>
      </c>
      <c r="B46" s="119"/>
      <c r="C46" s="119"/>
      <c r="D46" s="119"/>
      <c r="E46" s="119"/>
      <c r="F46" s="119"/>
      <c r="G46" s="119"/>
      <c r="H46" s="119"/>
      <c r="I46" s="119"/>
      <c r="O46" s="106"/>
      <c r="P46" s="106"/>
    </row>
    <row r="47" spans="1:16" ht="15">
      <c r="A47" s="50"/>
      <c r="O47" s="106"/>
      <c r="P47" s="106"/>
    </row>
    <row r="48" spans="1:16" ht="15">
      <c r="A48" s="50"/>
      <c r="O48" s="106"/>
      <c r="P48" s="106"/>
    </row>
    <row r="49" spans="1:16" ht="15">
      <c r="A49" s="50"/>
      <c r="O49" s="106"/>
      <c r="P49" s="106"/>
    </row>
    <row r="50" spans="1:16" ht="15">
      <c r="A50" s="50"/>
      <c r="O50" s="106"/>
      <c r="P50" s="106"/>
    </row>
    <row r="51" spans="1:16" ht="15">
      <c r="A51" s="50"/>
      <c r="O51" s="106"/>
      <c r="P51" s="106"/>
    </row>
    <row r="52" spans="15:16" ht="15">
      <c r="O52" s="106"/>
      <c r="P52" s="106"/>
    </row>
    <row r="53" spans="15:16" ht="15">
      <c r="O53" s="106"/>
      <c r="P53" s="106"/>
    </row>
    <row r="54" spans="15:16" ht="15">
      <c r="O54" s="106"/>
      <c r="P54" s="106"/>
    </row>
    <row r="55" spans="15:16" ht="15">
      <c r="O55" s="106"/>
      <c r="P55" s="106"/>
    </row>
    <row r="56" ht="15">
      <c r="P56" s="106"/>
    </row>
    <row r="57" ht="15">
      <c r="P57" s="106"/>
    </row>
    <row r="58" ht="15">
      <c r="P58" s="106"/>
    </row>
    <row r="59" ht="15">
      <c r="P59" s="106"/>
    </row>
    <row r="60" ht="15">
      <c r="P60" s="106"/>
    </row>
    <row r="61" ht="15">
      <c r="P61" s="106"/>
    </row>
    <row r="62" ht="15">
      <c r="P62" s="106"/>
    </row>
    <row r="63" ht="15">
      <c r="P63" s="106"/>
    </row>
  </sheetData>
  <sheetProtection formatCells="0" formatColumns="0" formatRows="0" insertColumns="0" insertRows="0" deleteRows="0" pivotTables="0"/>
  <mergeCells count="12">
    <mergeCell ref="A43:I43"/>
    <mergeCell ref="A45:H45"/>
    <mergeCell ref="A41:H42"/>
    <mergeCell ref="A44:H44"/>
    <mergeCell ref="A35:I35"/>
    <mergeCell ref="A1:H1"/>
    <mergeCell ref="A2:H2"/>
    <mergeCell ref="A38:H38"/>
    <mergeCell ref="A40:H40"/>
    <mergeCell ref="J2:N2"/>
    <mergeCell ref="J3:N3"/>
    <mergeCell ref="A37:I37"/>
  </mergeCells>
  <conditionalFormatting sqref="P35">
    <cfRule type="expression" priority="7" dxfId="4">
      <formula>$Q$35=0</formula>
    </cfRule>
  </conditionalFormatting>
  <conditionalFormatting sqref="P36">
    <cfRule type="expression" priority="6" dxfId="4">
      <formula>$Q$36=1</formula>
    </cfRule>
  </conditionalFormatting>
  <conditionalFormatting sqref="P37">
    <cfRule type="expression" priority="4" dxfId="4">
      <formula>$Q$37=0</formula>
    </cfRule>
  </conditionalFormatting>
  <conditionalFormatting sqref="P38">
    <cfRule type="expression" priority="2" dxfId="4">
      <formula>$Q$38=0</formula>
    </cfRule>
  </conditionalFormatting>
  <conditionalFormatting sqref="P39">
    <cfRule type="expression" priority="1" dxfId="4">
      <formula>$Q$39=0</formula>
    </cfRule>
  </conditionalFormatting>
  <printOptions/>
  <pageMargins left="0.5" right="0.5" top="0.75" bottom="0.75" header="0.3" footer="0.3"/>
  <pageSetup fitToHeight="1"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B24"/>
  <sheetViews>
    <sheetView workbookViewId="0" topLeftCell="A3">
      <selection activeCell="A24" sqref="A24"/>
    </sheetView>
  </sheetViews>
  <sheetFormatPr defaultColWidth="9.140625" defaultRowHeight="15"/>
  <cols>
    <col min="1" max="1" width="6.140625" style="3" customWidth="1"/>
    <col min="2" max="2" width="105.8515625" style="10" customWidth="1"/>
  </cols>
  <sheetData>
    <row r="1" spans="1:2" ht="15">
      <c r="A1" s="76"/>
      <c r="B1" s="74" t="s">
        <v>15</v>
      </c>
    </row>
    <row r="2" spans="1:2" ht="60.75" customHeight="1">
      <c r="A2" s="133" t="s">
        <v>16</v>
      </c>
      <c r="B2" s="134"/>
    </row>
    <row r="3" spans="1:2" ht="15">
      <c r="A3" s="76"/>
      <c r="B3" s="75"/>
    </row>
    <row r="4" spans="1:2" ht="60.75" customHeight="1">
      <c r="A4" s="133" t="s">
        <v>17</v>
      </c>
      <c r="B4" s="134"/>
    </row>
    <row r="5" spans="1:2" ht="15">
      <c r="A5" s="76"/>
      <c r="B5" s="75"/>
    </row>
    <row r="6" spans="1:2" ht="15">
      <c r="A6" s="135" t="s">
        <v>18</v>
      </c>
      <c r="B6" s="134"/>
    </row>
    <row r="7" ht="15">
      <c r="B7" s="11" t="s">
        <v>19</v>
      </c>
    </row>
    <row r="8" spans="1:2" ht="31.5">
      <c r="A8" s="73" t="s">
        <v>50</v>
      </c>
      <c r="B8" s="72" t="s">
        <v>20</v>
      </c>
    </row>
    <row r="9" spans="1:2" s="3" customFormat="1" ht="31.5">
      <c r="A9" s="73" t="s">
        <v>50</v>
      </c>
      <c r="B9" s="72" t="s">
        <v>21</v>
      </c>
    </row>
    <row r="10" spans="1:2" ht="31.5">
      <c r="A10" s="73" t="s">
        <v>50</v>
      </c>
      <c r="B10" s="72" t="s">
        <v>22</v>
      </c>
    </row>
    <row r="11" spans="1:2" s="3" customFormat="1" ht="15.75">
      <c r="A11" s="73" t="s">
        <v>50</v>
      </c>
      <c r="B11" s="72" t="s">
        <v>23</v>
      </c>
    </row>
    <row r="12" spans="1:2" ht="18.75" customHeight="1">
      <c r="A12" s="73" t="s">
        <v>50</v>
      </c>
      <c r="B12" s="72" t="s">
        <v>24</v>
      </c>
    </row>
    <row r="13" spans="1:2" ht="47.25">
      <c r="A13" s="73" t="s">
        <v>50</v>
      </c>
      <c r="B13" s="72" t="s">
        <v>25</v>
      </c>
    </row>
    <row r="14" spans="1:2" ht="47.25">
      <c r="A14" s="73" t="s">
        <v>50</v>
      </c>
      <c r="B14" s="72" t="s">
        <v>26</v>
      </c>
    </row>
    <row r="15" spans="1:2" ht="31.5">
      <c r="A15" s="73" t="s">
        <v>50</v>
      </c>
      <c r="B15" s="72" t="s">
        <v>27</v>
      </c>
    </row>
    <row r="16" spans="1:2" ht="63">
      <c r="A16" s="73" t="s">
        <v>50</v>
      </c>
      <c r="B16" s="72" t="s">
        <v>28</v>
      </c>
    </row>
    <row r="17" spans="1:2" ht="47.25">
      <c r="A17" s="73" t="s">
        <v>50</v>
      </c>
      <c r="B17" s="72" t="s">
        <v>29</v>
      </c>
    </row>
    <row r="18" spans="1:2" ht="15">
      <c r="A18" s="73" t="s">
        <v>50</v>
      </c>
      <c r="B18" s="12" t="s">
        <v>30</v>
      </c>
    </row>
    <row r="19" spans="1:2" ht="15.75">
      <c r="A19" s="73" t="s">
        <v>50</v>
      </c>
      <c r="B19" s="72" t="s">
        <v>31</v>
      </c>
    </row>
    <row r="20" spans="1:2" ht="15.75">
      <c r="A20" s="73" t="s">
        <v>50</v>
      </c>
      <c r="B20" s="72" t="s">
        <v>32</v>
      </c>
    </row>
    <row r="21" spans="1:2" ht="31.5">
      <c r="A21" s="73" t="s">
        <v>50</v>
      </c>
      <c r="B21" s="72" t="s">
        <v>33</v>
      </c>
    </row>
    <row r="22" spans="1:2" ht="31.5">
      <c r="A22" s="73" t="s">
        <v>50</v>
      </c>
      <c r="B22" s="72" t="s">
        <v>34</v>
      </c>
    </row>
    <row r="23" spans="1:2" ht="15.75">
      <c r="A23" s="73" t="s">
        <v>50</v>
      </c>
      <c r="B23" s="72" t="s">
        <v>35</v>
      </c>
    </row>
    <row r="24" spans="1:2" ht="31.5">
      <c r="A24" s="73" t="s">
        <v>50</v>
      </c>
      <c r="B24" s="72" t="s">
        <v>36</v>
      </c>
    </row>
  </sheetData>
  <mergeCells count="3">
    <mergeCell ref="A2:B2"/>
    <mergeCell ref="A4:B4"/>
    <mergeCell ref="A6:B6"/>
  </mergeCells>
  <printOptions/>
  <pageMargins left="0.2" right="0.2" top="0.5" bottom="0.5" header="0.3" footer="0.3"/>
  <pageSetup fitToHeight="1" fitToWidth="1" horizontalDpi="600" verticalDpi="600" orientation="portrait" scale="92" r:id="rId3"/>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topLeftCell="A1">
      <selection activeCell="F6" sqref="F6"/>
    </sheetView>
  </sheetViews>
  <sheetFormatPr defaultColWidth="9.140625" defaultRowHeight="15"/>
  <cols>
    <col min="1" max="1" width="16.28125" style="0" customWidth="1"/>
    <col min="2" max="2" width="12.7109375" style="115" customWidth="1"/>
    <col min="3" max="3" width="30.7109375" style="115" customWidth="1"/>
    <col min="4" max="4" width="18.7109375" style="115" customWidth="1"/>
  </cols>
  <sheetData>
    <row r="1" spans="1:8" ht="15">
      <c r="A1" s="111"/>
      <c r="B1" s="111"/>
      <c r="C1" s="111"/>
      <c r="D1" s="113" t="s">
        <v>61</v>
      </c>
      <c r="E1" s="50"/>
      <c r="F1" s="50"/>
      <c r="G1" s="50"/>
      <c r="H1" s="50"/>
    </row>
    <row r="2" spans="1:8" ht="15">
      <c r="A2" s="111"/>
      <c r="B2" s="111"/>
      <c r="C2" s="111"/>
      <c r="D2" s="113" t="s">
        <v>53</v>
      </c>
      <c r="E2" s="50"/>
      <c r="F2" s="50"/>
      <c r="G2" s="50"/>
      <c r="H2" s="50"/>
    </row>
    <row r="3" spans="1:8" ht="15">
      <c r="A3" s="111"/>
      <c r="B3" s="111"/>
      <c r="C3" s="111"/>
      <c r="D3" s="112" t="s">
        <v>54</v>
      </c>
      <c r="E3" s="50"/>
      <c r="F3" s="50"/>
      <c r="G3" s="50"/>
      <c r="H3" s="50"/>
    </row>
    <row r="4" spans="1:8" ht="15">
      <c r="A4" s="111"/>
      <c r="B4" s="111"/>
      <c r="C4" s="111"/>
      <c r="D4" s="113" t="s">
        <v>55</v>
      </c>
      <c r="E4" s="50"/>
      <c r="F4" s="50"/>
      <c r="G4" s="50"/>
      <c r="H4" s="50"/>
    </row>
    <row r="5" spans="1:8" ht="15">
      <c r="A5" s="112" t="s">
        <v>51</v>
      </c>
      <c r="B5" s="112" t="s">
        <v>56</v>
      </c>
      <c r="C5" s="112" t="s">
        <v>58</v>
      </c>
      <c r="D5" s="114">
        <v>85796090.55004379</v>
      </c>
      <c r="E5" s="50"/>
      <c r="F5" s="50"/>
      <c r="G5" s="50"/>
      <c r="H5" s="50"/>
    </row>
    <row r="6" spans="1:8" ht="15">
      <c r="A6" s="112" t="s">
        <v>51</v>
      </c>
      <c r="B6" s="112" t="s">
        <v>7</v>
      </c>
      <c r="C6" s="112" t="s">
        <v>58</v>
      </c>
      <c r="D6" s="114">
        <v>43518263.99999999</v>
      </c>
      <c r="E6" s="50"/>
      <c r="F6" s="50"/>
      <c r="G6" s="50"/>
      <c r="H6" s="50"/>
    </row>
    <row r="7" spans="1:8" ht="15">
      <c r="A7" s="50"/>
      <c r="B7" s="50"/>
      <c r="C7" s="50"/>
      <c r="D7" s="50"/>
      <c r="E7" s="50"/>
      <c r="F7" s="50"/>
      <c r="G7" s="50"/>
      <c r="H7" s="50"/>
    </row>
    <row r="8" spans="1:8" ht="15">
      <c r="A8" s="50"/>
      <c r="B8" s="50"/>
      <c r="C8" s="50"/>
      <c r="D8" s="50"/>
      <c r="E8" s="50"/>
      <c r="F8" s="50"/>
      <c r="G8" s="50"/>
      <c r="H8" s="50"/>
    </row>
    <row r="9" spans="1:8" ht="15">
      <c r="A9" s="50"/>
      <c r="B9" s="50"/>
      <c r="C9" s="50"/>
      <c r="D9" s="50"/>
      <c r="E9" s="50"/>
      <c r="F9" s="50"/>
      <c r="G9" s="50"/>
      <c r="H9" s="50"/>
    </row>
  </sheetData>
  <printOptions/>
  <pageMargins left="0.7" right="0.7" top="0.75" bottom="0.75" header="0.3" footer="0.3"/>
  <pageSetup orientation="portrait" paperSize="9"/>
  <customProperties>
    <customPr name="ConnName" r:id="rId1"/>
    <customPr name="ConnPOV" r:id="rId2"/>
    <customPr name="ShowPOV" r:id="rId3"/>
    <customPr name="POVPosition" r:id="rId4"/>
    <customPr name="HyperionPOVXML" r:id="rId5"/>
    <customPr name="CellIDs" r:id="rId6"/>
    <customPr name="HyperionXML" r:id="rId7"/>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topLeftCell="A1">
      <selection activeCell="F7" sqref="F7"/>
    </sheetView>
  </sheetViews>
  <sheetFormatPr defaultColWidth="9.140625" defaultRowHeight="15"/>
  <cols>
    <col min="1" max="1" width="29.7109375" style="0" customWidth="1"/>
    <col min="2" max="2" width="11.00390625" style="0" customWidth="1"/>
    <col min="3" max="3" width="17.7109375" style="115" customWidth="1"/>
    <col min="4" max="4" width="18.7109375" style="0" customWidth="1"/>
  </cols>
  <sheetData>
    <row r="1" spans="1:4" ht="15">
      <c r="A1" s="111"/>
      <c r="B1" s="111"/>
      <c r="C1" s="112" t="s">
        <v>51</v>
      </c>
      <c r="D1" s="112" t="s">
        <v>51</v>
      </c>
    </row>
    <row r="2" spans="1:4" ht="15">
      <c r="A2" s="111"/>
      <c r="B2" s="111"/>
      <c r="C2" s="113" t="s">
        <v>52</v>
      </c>
      <c r="D2" s="113" t="s">
        <v>61</v>
      </c>
    </row>
    <row r="3" spans="1:4" ht="15">
      <c r="A3" s="111"/>
      <c r="B3" s="111"/>
      <c r="C3" s="113" t="s">
        <v>53</v>
      </c>
      <c r="D3" s="113" t="s">
        <v>53</v>
      </c>
    </row>
    <row r="4" spans="1:4" ht="15">
      <c r="A4" s="111"/>
      <c r="B4" s="111"/>
      <c r="C4" s="112" t="s">
        <v>54</v>
      </c>
      <c r="D4" s="112" t="s">
        <v>54</v>
      </c>
    </row>
    <row r="5" spans="1:4" ht="15">
      <c r="A5" s="111"/>
      <c r="B5" s="111"/>
      <c r="C5" s="113" t="s">
        <v>55</v>
      </c>
      <c r="D5" s="113" t="s">
        <v>55</v>
      </c>
    </row>
    <row r="6" spans="1:4" ht="15">
      <c r="A6" s="113" t="s">
        <v>59</v>
      </c>
      <c r="B6" s="112" t="s">
        <v>57</v>
      </c>
      <c r="C6" s="114">
        <v>63514600.49160001</v>
      </c>
      <c r="D6" s="114">
        <v>63514600.49160001</v>
      </c>
    </row>
    <row r="7" spans="1:4" ht="15">
      <c r="A7" s="113" t="s">
        <v>60</v>
      </c>
      <c r="B7" s="112" t="s">
        <v>57</v>
      </c>
      <c r="C7" s="114">
        <v>-19999962</v>
      </c>
      <c r="D7" s="114">
        <v>-19999962</v>
      </c>
    </row>
    <row r="8" spans="1:4" ht="15">
      <c r="A8" s="111"/>
      <c r="B8" s="111"/>
      <c r="C8" s="111"/>
      <c r="D8" s="111"/>
    </row>
    <row r="9" spans="1:4" ht="15">
      <c r="A9" s="111"/>
      <c r="B9" s="111"/>
      <c r="C9" s="111">
        <f>SUM(C6:C7)</f>
        <v>43514638.49160001</v>
      </c>
      <c r="D9" s="111"/>
    </row>
    <row r="10" spans="1:4" ht="15">
      <c r="A10" s="50"/>
      <c r="B10" s="50"/>
      <c r="C10" s="50"/>
      <c r="D10" s="50"/>
    </row>
    <row r="11" spans="1:4" ht="15">
      <c r="A11" s="50"/>
      <c r="B11" s="50"/>
      <c r="C11" s="50"/>
      <c r="D11" s="50"/>
    </row>
    <row r="12" spans="1:4" ht="15">
      <c r="A12" s="50"/>
      <c r="B12" s="50"/>
      <c r="C12" s="50"/>
      <c r="D12" s="50"/>
    </row>
    <row r="13" spans="1:4" ht="15">
      <c r="A13" s="50"/>
      <c r="B13" s="50"/>
      <c r="C13" s="50"/>
      <c r="D13" s="50"/>
    </row>
    <row r="14" spans="1:4" ht="15">
      <c r="A14" s="50"/>
      <c r="B14" s="50"/>
      <c r="C14" s="50"/>
      <c r="D14" s="50"/>
    </row>
    <row r="15" spans="1:4" ht="15">
      <c r="A15" s="50"/>
      <c r="B15" s="50"/>
      <c r="C15" s="50"/>
      <c r="D15" s="50"/>
    </row>
    <row r="16" spans="1:4" ht="15">
      <c r="A16" s="50"/>
      <c r="B16" s="50"/>
      <c r="C16" s="50"/>
      <c r="D16" s="50"/>
    </row>
  </sheetData>
  <printOptions/>
  <pageMargins left="0.7" right="0.7" top="0.75" bottom="0.75" header="0.3" footer="0.3"/>
  <pageSetup orientation="portrait" paperSize="9"/>
  <customProperties>
    <customPr name="ConnName" r:id="rId1"/>
    <customPr name="ConnPOV" r:id="rId2"/>
    <customPr name="ShowPOV" r:id="rId3"/>
    <customPr name="POVPosition" r:id="rId4"/>
    <customPr name="HyperionPOVXML" r:id="rId5"/>
    <customPr name="CellIDs" r:id="rId6"/>
    <customPr name="HyperionXML" r:id="rId7"/>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60cdf93-adc7-407d-99de-cff9d0e01238">
      <UserInfo>
        <DisplayName>Yun, Madelaine</DisplayName>
        <AccountId>1474</AccountId>
        <AccountType/>
      </UserInfo>
      <UserInfo>
        <DisplayName>Chan, Lori</DisplayName>
        <AccountId>2385</AccountId>
        <AccountType/>
      </UserInfo>
      <UserInfo>
        <DisplayName>Bradshaw, Cynthia</DisplayName>
        <AccountId>1597</AccountId>
        <AccountType/>
      </UserInfo>
    </SharedWithUsers>
    <Type_x0020_of_x0020_Document xmlns="28439e1d-cdb8-498b-9d61-4bb0e3bfb59b">OPER - Budget Submittal</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910fdfe8f8e7fc1ca806cf03f8b529c6">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7d24ded65c606981aba821e4250be714"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Security Matrix"/>
          <xsd:enumeration value="OPER - Other"/>
          <xsd:enumeration value="OPER - 2015 1st Omnibus"/>
          <xsd:enumeration value="OPER - 2016 Omnibus"/>
          <xsd:enumeration value="OPER - 2016 2nd Omnibus"/>
          <xsd:enumeration value="OPER - Mid Biennial Review"/>
          <xsd:enumeration value="CIP - Mid Biennial Review"/>
          <xsd:enumeration value="CIP - 2015 1st Omnibus"/>
          <xsd:enumeration value="CIP - 2016 Omnibus"/>
          <xsd:enumeration value="CIP - 2016 2nd Omnibus"/>
          <xsd:enumeration value="CIP - Quaterly Report"/>
          <xsd:enumeration value="CIP - Other"/>
          <xsd:enumeration value="CIP - Budget Submittal"/>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6E7650-1B35-478C-9439-99A7F51AC7E1}">
  <ds:schemaRefs>
    <ds:schemaRef ds:uri="http://schemas.microsoft.com/sharepoint/v3/contenttype/forms"/>
  </ds:schemaRefs>
</ds:datastoreItem>
</file>

<file path=customXml/itemProps2.xml><?xml version="1.0" encoding="utf-8"?>
<ds:datastoreItem xmlns:ds="http://schemas.openxmlformats.org/officeDocument/2006/customXml" ds:itemID="{3A87F3D6-CE73-4E64-9151-0FC4F7349C81}">
  <ds:schemaRefs>
    <ds:schemaRef ds:uri="http://purl.org/dc/dcmitype/"/>
    <ds:schemaRef ds:uri="8027830e-f26f-476b-a1c3-89cedd1b9e5c"/>
    <ds:schemaRef ds:uri="http://schemas.microsoft.com/office/infopath/2007/PartnerControls"/>
    <ds:schemaRef ds:uri="http://purl.org/dc/elements/1.1/"/>
    <ds:schemaRef ds:uri="760cdf93-adc7-407d-99de-cff9d0e01238"/>
    <ds:schemaRef ds:uri="http://purl.org/dc/terms/"/>
    <ds:schemaRef ds:uri="28439e1d-cdb8-498b-9d61-4bb0e3bfb59b"/>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2BD29555-7C17-42E0-B649-3F4A1276A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McCaw, Sondra</cp:lastModifiedBy>
  <cp:lastPrinted>2016-09-18T01:29:45Z</cp:lastPrinted>
  <dcterms:created xsi:type="dcterms:W3CDTF">2014-11-26T15:18:10Z</dcterms:created>
  <dcterms:modified xsi:type="dcterms:W3CDTF">2016-10-13T22:29:24Z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0x01010006357F40A17F5A46B45724A55B764B36</vt:lpwstr>
  </property>
</Properties>
</file>