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 windowWidth="13080" windowHeight="3855" activeTab="0"/>
  </bookViews>
  <sheets>
    <sheet name="Expenditure_Revenue Crosswalk" sheetId="1" r:id="rId1"/>
  </sheets>
  <externalReferences>
    <externalReference r:id="rId4"/>
    <externalReference r:id="rId5"/>
  </externalReferences>
  <definedNames>
    <definedName name="cpi">#REF!</definedName>
    <definedName name="discount_rate">#REF!</definedName>
    <definedName name="lorig_term">#REF!</definedName>
    <definedName name="O___M_savings_at_existing_stalls">#REF!</definedName>
    <definedName name="_xlnm.Print_Area" localSheetId="0">'Expenditure_Revenue Crosswalk'!$C$2:$J$24</definedName>
    <definedName name="project_elements">#REF!</definedName>
    <definedName name="Reference">'[1]Appro_Sections'!$B$7:$N$137</definedName>
    <definedName name="simon_term">#REF!</definedName>
    <definedName name="tax_escalator">#REF!</definedName>
    <definedName name="toggle_delete_simon">#REF!</definedName>
    <definedName name="toggle_old_version">#REF!</definedName>
  </definedNames>
  <calcPr fullCalcOnLoad="1"/>
</workbook>
</file>

<file path=xl/sharedStrings.xml><?xml version="1.0" encoding="utf-8"?>
<sst xmlns="http://schemas.openxmlformats.org/spreadsheetml/2006/main" count="27" uniqueCount="22">
  <si>
    <t>Initial Contract Period</t>
  </si>
  <si>
    <t>Extended Contract Period</t>
  </si>
  <si>
    <t>Estimated 2010 Jan-June</t>
  </si>
  <si>
    <t>Estimated 2010 July-Dec</t>
  </si>
  <si>
    <t>Estimated 2011</t>
  </si>
  <si>
    <t>Estimated 2012</t>
  </si>
  <si>
    <t>Estimated 2013</t>
  </si>
  <si>
    <t>Estimated 2014</t>
  </si>
  <si>
    <t>Animal Care and Control Expenditures</t>
  </si>
  <si>
    <t>Public Health (Vets)</t>
  </si>
  <si>
    <t>Sub-Total Costs</t>
  </si>
  <si>
    <t>RALS and GF Overhead Costs</t>
  </si>
  <si>
    <t>Total Costs</t>
  </si>
  <si>
    <t>Anticipated Revenues</t>
  </si>
  <si>
    <t>Full General Fund Contribution</t>
  </si>
  <si>
    <t>Animal Services Historical Spending, Revenues and General Fund Contributions</t>
  </si>
  <si>
    <t>Estimated RALS and GF Overhead Costs</t>
  </si>
  <si>
    <t>ACC Revenues</t>
  </si>
  <si>
    <t>est</t>
  </si>
  <si>
    <t>1.  In addition to these costs, the 2010 total expenditures include one-time costs to upgrade animal services IT data systems and move them off the mainframe, to fund contract development, to conduct marketing efforts in five cities, and to provide resources for potential benefit payouts.  These one-time costs total $543,000, the bulk of which is associated with the data systems work.</t>
  </si>
  <si>
    <t>Estimated One Time 2010 Costs</t>
  </si>
  <si>
    <t>Animal Services Regional Model Expenditure and Revenue Crosswalk (1)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</si>
</sst>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00000000"/>
    <numFmt numFmtId="168" formatCode="_(&quot;$&quot;* #,##0_);_(&quot;$&quot;* \(#,##0\);_(&quot;$&quot;* &quot;-&quot;??_);_(@_)"/>
    <numFmt numFmtId="169" formatCode="&quot;$&quot;#,##0.0"/>
    <numFmt numFmtId="170" formatCode="0.0%"/>
    <numFmt numFmtId="171" formatCode="_(* #,##0.0_);_(* \(#,##0.0\);_(* &quot;-&quot;??_);_(@_)"/>
    <numFmt numFmtId="172" formatCode="_(* #,##0_);_(* \(#,##0\);_(* &quot;-&quot;??_);_(@_)"/>
    <numFmt numFmtId="173" formatCode="mmmmm"/>
    <numFmt numFmtId="174" formatCode="mmmm\-yy"/>
    <numFmt numFmtId="175" formatCode="_(* #,##0.000_);_(* \(#,##0.000\);_(* &quot;-&quot;??_);_(@_)"/>
    <numFmt numFmtId="176" formatCode="_(* #,##0.000_);_(* \(#,##0.000\);_(* &quot;-&quot;???_);_(@_)"/>
    <numFmt numFmtId="177" formatCode="m/d"/>
    <numFmt numFmtId="178" formatCode="_(* #,##0.0_);_(* \(#,##0.0\);_(* &quot;-&quot;?_);_(@_)"/>
    <numFmt numFmtId="179" formatCode="mm/dd/yy"/>
    <numFmt numFmtId="180" formatCode="mmmm\ d\,\ yyyy"/>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_(* #,##0.0000_);_(* \(#,##0.0000\);_(* &quot;-&quot;????_);_(@_)"/>
    <numFmt numFmtId="187" formatCode="_(&quot;$&quot;* #,##0.000_);_(&quot;$&quot;* \(#,##0.000\);_(&quot;$&quot;* &quot;-&quot;??_);_(@_)"/>
    <numFmt numFmtId="188" formatCode="_(&quot;$&quot;* #,##0.0000_);_(&quot;$&quot;* \(#,##0.0000\);_(&quot;$&quot;* &quot;-&quot;??_);_(@_)"/>
    <numFmt numFmtId="189" formatCode="_(&quot;$&quot;* #,##0.0_);_(&quot;$&quot;* \(#,##0.0\);_(&quot;$&quot;* &quot;-&quot;??_);_(@_)"/>
    <numFmt numFmtId="190" formatCode="0.00_);\(0.00\)"/>
  </numFmts>
  <fonts count="25">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b/>
      <sz val="11"/>
      <name val="Arial"/>
      <family val="2"/>
    </font>
    <font>
      <sz val="9"/>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8"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3">
    <xf numFmtId="0" fontId="0" fillId="0" borderId="0" xfId="0" applyAlignment="1">
      <alignment/>
    </xf>
    <xf numFmtId="0" fontId="3" fillId="0" borderId="10" xfId="0" applyFont="1" applyBorder="1" applyAlignment="1">
      <alignment horizontal="center"/>
    </xf>
    <xf numFmtId="0" fontId="0" fillId="0" borderId="10" xfId="0" applyBorder="1" applyAlignment="1">
      <alignment/>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164" fontId="0" fillId="0" borderId="10" xfId="0" applyNumberFormat="1" applyBorder="1" applyAlignment="1">
      <alignment/>
    </xf>
    <xf numFmtId="164" fontId="0" fillId="0" borderId="11" xfId="0" applyNumberFormat="1" applyBorder="1" applyAlignment="1">
      <alignment/>
    </xf>
    <xf numFmtId="164" fontId="0" fillId="0" borderId="12" xfId="0" applyNumberFormat="1" applyBorder="1" applyAlignment="1">
      <alignment/>
    </xf>
    <xf numFmtId="164" fontId="0" fillId="24" borderId="11" xfId="0" applyNumberFormat="1" applyFill="1" applyBorder="1" applyAlignment="1">
      <alignment/>
    </xf>
    <xf numFmtId="164" fontId="0" fillId="24" borderId="12" xfId="0" applyNumberFormat="1" applyFill="1" applyBorder="1" applyAlignment="1">
      <alignment/>
    </xf>
    <xf numFmtId="164" fontId="0" fillId="24" borderId="10" xfId="0" applyNumberFormat="1" applyFill="1" applyBorder="1" applyAlignment="1">
      <alignment/>
    </xf>
    <xf numFmtId="0" fontId="3" fillId="0" borderId="10" xfId="0" applyFont="1" applyBorder="1" applyAlignment="1">
      <alignment/>
    </xf>
    <xf numFmtId="164" fontId="3" fillId="0" borderId="10" xfId="0" applyNumberFormat="1" applyFont="1" applyBorder="1" applyAlignment="1">
      <alignment/>
    </xf>
    <xf numFmtId="164" fontId="3" fillId="0" borderId="11" xfId="0" applyNumberFormat="1" applyFont="1" applyBorder="1" applyAlignment="1">
      <alignment/>
    </xf>
    <xf numFmtId="164" fontId="3" fillId="0" borderId="12" xfId="0" applyNumberFormat="1" applyFont="1" applyBorder="1" applyAlignment="1">
      <alignment/>
    </xf>
    <xf numFmtId="164" fontId="0" fillId="0" borderId="0" xfId="0" applyNumberFormat="1" applyAlignment="1">
      <alignment/>
    </xf>
    <xf numFmtId="0" fontId="0" fillId="0" borderId="10" xfId="0" applyFont="1" applyBorder="1" applyAlignment="1">
      <alignment/>
    </xf>
    <xf numFmtId="164" fontId="0" fillId="0" borderId="10" xfId="0" applyNumberFormat="1" applyFont="1" applyFill="1" applyBorder="1" applyAlignment="1">
      <alignment/>
    </xf>
    <xf numFmtId="164" fontId="0" fillId="0" borderId="11" xfId="0" applyNumberFormat="1" applyFont="1" applyBorder="1" applyAlignment="1">
      <alignment/>
    </xf>
    <xf numFmtId="164" fontId="0" fillId="0" borderId="12" xfId="0" applyNumberFormat="1" applyFont="1" applyBorder="1" applyAlignment="1">
      <alignment/>
    </xf>
    <xf numFmtId="164" fontId="0" fillId="0" borderId="10" xfId="0" applyNumberFormat="1" applyFont="1" applyBorder="1" applyAlignment="1">
      <alignment/>
    </xf>
    <xf numFmtId="0" fontId="5" fillId="0" borderId="10" xfId="0" applyFont="1" applyBorder="1" applyAlignment="1">
      <alignment/>
    </xf>
    <xf numFmtId="164" fontId="5" fillId="0" borderId="10" xfId="0" applyNumberFormat="1" applyFont="1" applyBorder="1" applyAlignment="1">
      <alignment/>
    </xf>
    <xf numFmtId="164" fontId="5" fillId="0" borderId="11" xfId="0" applyNumberFormat="1" applyFont="1" applyBorder="1" applyAlignment="1">
      <alignment/>
    </xf>
    <xf numFmtId="164" fontId="5" fillId="0" borderId="12" xfId="0" applyNumberFormat="1" applyFont="1" applyBorder="1" applyAlignment="1">
      <alignment/>
    </xf>
    <xf numFmtId="0" fontId="3" fillId="0" borderId="0" xfId="0" applyFont="1" applyBorder="1" applyAlignment="1">
      <alignment/>
    </xf>
    <xf numFmtId="0" fontId="0" fillId="0" borderId="13" xfId="0" applyBorder="1" applyAlignment="1">
      <alignment/>
    </xf>
    <xf numFmtId="0" fontId="0" fillId="0" borderId="14" xfId="0" applyBorder="1" applyAlignment="1">
      <alignment/>
    </xf>
    <xf numFmtId="0" fontId="3" fillId="0" borderId="13" xfId="0" applyFont="1" applyBorder="1" applyAlignment="1">
      <alignment/>
    </xf>
    <xf numFmtId="164" fontId="0" fillId="0" borderId="10" xfId="0" applyNumberFormat="1" applyFill="1" applyBorder="1" applyAlignment="1">
      <alignment/>
    </xf>
    <xf numFmtId="0" fontId="5" fillId="0" borderId="13" xfId="0" applyFont="1" applyBorder="1" applyAlignment="1">
      <alignment/>
    </xf>
    <xf numFmtId="0" fontId="7" fillId="0" borderId="14" xfId="0" applyFont="1" applyBorder="1" applyAlignment="1">
      <alignment/>
    </xf>
    <xf numFmtId="37" fontId="0" fillId="0" borderId="10" xfId="0" applyNumberFormat="1" applyBorder="1" applyAlignment="1">
      <alignment/>
    </xf>
    <xf numFmtId="9" fontId="0" fillId="0" borderId="10" xfId="61" applyBorder="1" applyAlignment="1">
      <alignment/>
    </xf>
    <xf numFmtId="168" fontId="0" fillId="0" borderId="10" xfId="45" applyNumberFormat="1" applyBorder="1" applyAlignment="1">
      <alignment/>
    </xf>
    <xf numFmtId="168" fontId="0" fillId="0" borderId="10" xfId="0" applyNumberFormat="1" applyBorder="1" applyAlignment="1">
      <alignment/>
    </xf>
    <xf numFmtId="0" fontId="3" fillId="0" borderId="0" xfId="0" applyFont="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4" fontId="6" fillId="0" borderId="15" xfId="0" applyNumberFormat="1" applyFont="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L%20BUDGETS\2010%20Budget%20Panels\Executive%20Transmitted%20Documents\Other\2010Source_Ordinanc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wyss\Animal%20Control\Supplemental%20Crosswalk%20Revised%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scal note"/>
      <sheetName val="Summary Sheet"/>
      <sheetName val="Cost Details"/>
      <sheetName val="2010 Costs"/>
      <sheetName val="2011 Costs"/>
      <sheetName val="2012 Costs"/>
      <sheetName val="2013 Costs"/>
      <sheetName val="2014 Costs"/>
      <sheetName val="Sheet3"/>
    </sheetNames>
    <sheetDataSet>
      <sheetData sheetId="3">
        <row r="6">
          <cell r="C6">
            <v>2834346.5</v>
          </cell>
          <cell r="D6">
            <v>130747</v>
          </cell>
        </row>
        <row r="8">
          <cell r="C8">
            <v>2624400</v>
          </cell>
          <cell r="F8">
            <v>303500</v>
          </cell>
        </row>
        <row r="10">
          <cell r="C10">
            <v>546999.5</v>
          </cell>
        </row>
        <row r="22">
          <cell r="C22">
            <v>1500000</v>
          </cell>
        </row>
        <row r="24">
          <cell r="C24">
            <v>1661937.5</v>
          </cell>
        </row>
        <row r="26">
          <cell r="C26">
            <v>537535</v>
          </cell>
        </row>
        <row r="28">
          <cell r="C28">
            <v>150000</v>
          </cell>
        </row>
        <row r="30">
          <cell r="C30">
            <v>31000</v>
          </cell>
        </row>
        <row r="32">
          <cell r="C32">
            <v>100000</v>
          </cell>
        </row>
      </sheetData>
      <sheetData sheetId="4">
        <row r="6">
          <cell r="F6">
            <v>631887</v>
          </cell>
        </row>
        <row r="10">
          <cell r="C10">
            <v>6575601.047999999</v>
          </cell>
        </row>
        <row r="28">
          <cell r="C28">
            <v>5050744.559599999</v>
          </cell>
        </row>
      </sheetData>
      <sheetData sheetId="5">
        <row r="6">
          <cell r="F6">
            <v>657794.367</v>
          </cell>
        </row>
        <row r="10">
          <cell r="C10">
            <v>6496755.792703999</v>
          </cell>
        </row>
        <row r="29">
          <cell r="C29">
            <v>5401870.626384359</v>
          </cell>
        </row>
      </sheetData>
      <sheetData sheetId="6">
        <row r="6">
          <cell r="F6">
            <v>684763.9360469999</v>
          </cell>
        </row>
        <row r="10">
          <cell r="C10">
            <v>6753068.16682419</v>
          </cell>
        </row>
        <row r="28">
          <cell r="C28">
            <v>5750613.602525337</v>
          </cell>
        </row>
      </sheetData>
      <sheetData sheetId="7">
        <row r="6">
          <cell r="F6">
            <v>712839.2574249269</v>
          </cell>
        </row>
        <row r="10">
          <cell r="C10">
            <v>7019957.766841037</v>
          </cell>
        </row>
        <row r="28">
          <cell r="C28">
            <v>6104817.265203622</v>
          </cell>
        </row>
      </sheetData>
      <sheetData sheetId="8">
        <row r="34">
          <cell r="E34">
            <v>192000</v>
          </cell>
        </row>
        <row r="35">
          <cell r="E35">
            <v>537667.15844</v>
          </cell>
          <cell r="F35">
            <v>450379.09377000004</v>
          </cell>
          <cell r="G35">
            <v>504447.3861</v>
          </cell>
          <cell r="H35">
            <v>609841.24614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L31"/>
  <sheetViews>
    <sheetView tabSelected="1" zoomScalePageLayoutView="0" workbookViewId="0" topLeftCell="A1">
      <selection activeCell="C11" sqref="C11"/>
    </sheetView>
  </sheetViews>
  <sheetFormatPr defaultColWidth="9.140625" defaultRowHeight="12.75"/>
  <cols>
    <col min="1" max="2" width="2.8515625" style="0" customWidth="1"/>
    <col min="3" max="3" width="41.00390625" style="0" customWidth="1"/>
    <col min="4" max="4" width="12.00390625" style="0" customWidth="1"/>
    <col min="5" max="5" width="11.7109375" style="0" customWidth="1"/>
    <col min="6" max="6" width="11.57421875" style="0" hidden="1" customWidth="1"/>
    <col min="7" max="7" width="11.140625" style="0" customWidth="1"/>
    <col min="8" max="8" width="11.421875" style="0" customWidth="1"/>
    <col min="9" max="9" width="13.00390625" style="0" customWidth="1"/>
    <col min="10" max="10" width="12.28125" style="0" customWidth="1"/>
    <col min="11" max="11" width="10.140625" style="0" bestFit="1" customWidth="1"/>
    <col min="12" max="12" width="10.140625" style="0" hidden="1" customWidth="1"/>
  </cols>
  <sheetData>
    <row r="2" spans="3:10" ht="12.75">
      <c r="C2" s="37" t="s">
        <v>21</v>
      </c>
      <c r="D2" s="37"/>
      <c r="E2" s="37"/>
      <c r="F2" s="37"/>
      <c r="G2" s="37"/>
      <c r="H2" s="37"/>
      <c r="I2" s="37"/>
      <c r="J2" s="37"/>
    </row>
    <row r="4" spans="3:10" ht="12.75">
      <c r="C4" s="1"/>
      <c r="D4" s="38" t="s">
        <v>0</v>
      </c>
      <c r="E4" s="39"/>
      <c r="F4" s="39"/>
      <c r="G4" s="39"/>
      <c r="H4" s="40"/>
      <c r="I4" s="41" t="s">
        <v>1</v>
      </c>
      <c r="J4" s="41"/>
    </row>
    <row r="5" spans="3:10" ht="38.25">
      <c r="C5" s="2"/>
      <c r="D5" s="3" t="s">
        <v>2</v>
      </c>
      <c r="E5" s="4" t="s">
        <v>3</v>
      </c>
      <c r="F5" s="5" t="s">
        <v>20</v>
      </c>
      <c r="G5" s="3" t="s">
        <v>4</v>
      </c>
      <c r="H5" s="3" t="s">
        <v>5</v>
      </c>
      <c r="I5" s="3" t="s">
        <v>6</v>
      </c>
      <c r="J5" s="3" t="s">
        <v>7</v>
      </c>
    </row>
    <row r="6" spans="3:10" ht="17.25" customHeight="1">
      <c r="C6" s="2" t="s">
        <v>8</v>
      </c>
      <c r="D6" s="6">
        <f>'[2]2010 Costs'!C6</f>
        <v>2834346.5</v>
      </c>
      <c r="E6" s="7">
        <f>'[2]2010 Costs'!C8+'[2]2010 Costs'!C10</f>
        <v>3171399.5</v>
      </c>
      <c r="F6" s="8" t="e">
        <f>#REF!</f>
        <v>#REF!</v>
      </c>
      <c r="G6" s="6">
        <f>'[2]2011 Costs'!C10</f>
        <v>6575601.047999999</v>
      </c>
      <c r="H6" s="6">
        <f>'[2]2012 Costs'!C10</f>
        <v>6496755.792703999</v>
      </c>
      <c r="I6" s="6">
        <f>'[2]2013 Costs'!C10</f>
        <v>6753068.16682419</v>
      </c>
      <c r="J6" s="6">
        <f>'[2]2014 Costs'!C10</f>
        <v>7019957.766841037</v>
      </c>
    </row>
    <row r="7" spans="3:10" ht="17.25" customHeight="1">
      <c r="C7" s="2" t="s">
        <v>9</v>
      </c>
      <c r="D7" s="6">
        <f>'[2]2010 Costs'!D6</f>
        <v>130747</v>
      </c>
      <c r="E7" s="9"/>
      <c r="F7" s="10"/>
      <c r="G7" s="11"/>
      <c r="H7" s="11"/>
      <c r="I7" s="11"/>
      <c r="J7" s="11"/>
    </row>
    <row r="8" spans="3:11" ht="24.75" customHeight="1">
      <c r="C8" s="12" t="s">
        <v>10</v>
      </c>
      <c r="D8" s="13">
        <f aca="true" t="shared" si="0" ref="D8:J8">SUM(D6:D7)</f>
        <v>2965093.5</v>
      </c>
      <c r="E8" s="14">
        <f t="shared" si="0"/>
        <v>3171399.5</v>
      </c>
      <c r="F8" s="15" t="e">
        <f t="shared" si="0"/>
        <v>#REF!</v>
      </c>
      <c r="G8" s="13">
        <f t="shared" si="0"/>
        <v>6575601.047999999</v>
      </c>
      <c r="H8" s="13">
        <f t="shared" si="0"/>
        <v>6496755.792703999</v>
      </c>
      <c r="I8" s="13">
        <f t="shared" si="0"/>
        <v>6753068.16682419</v>
      </c>
      <c r="J8" s="13">
        <f t="shared" si="0"/>
        <v>7019957.766841037</v>
      </c>
      <c r="K8" s="16"/>
    </row>
    <row r="9" spans="3:10" ht="17.25" customHeight="1">
      <c r="C9" s="17" t="s">
        <v>11</v>
      </c>
      <c r="D9" s="18">
        <f>ROUND(276306,-3)</f>
        <v>276000</v>
      </c>
      <c r="E9" s="19">
        <f>'[2]2010 Costs'!F8</f>
        <v>303500</v>
      </c>
      <c r="F9" s="20"/>
      <c r="G9" s="21">
        <f>'[2]2011 Costs'!F6</f>
        <v>631887</v>
      </c>
      <c r="H9" s="21">
        <f>'[2]2012 Costs'!F6</f>
        <v>657794.367</v>
      </c>
      <c r="I9" s="21">
        <f>'[2]2013 Costs'!F6</f>
        <v>684763.9360469999</v>
      </c>
      <c r="J9" s="21">
        <f>'[2]2014 Costs'!F6</f>
        <v>712839.2574249269</v>
      </c>
    </row>
    <row r="10" spans="3:10" ht="24.75" customHeight="1">
      <c r="C10" s="12" t="s">
        <v>12</v>
      </c>
      <c r="D10" s="13">
        <f aca="true" t="shared" si="1" ref="D10:J10">D8+D9</f>
        <v>3241093.5</v>
      </c>
      <c r="E10" s="14">
        <f t="shared" si="1"/>
        <v>3474899.5</v>
      </c>
      <c r="F10" s="15" t="e">
        <f t="shared" si="1"/>
        <v>#REF!</v>
      </c>
      <c r="G10" s="13">
        <f t="shared" si="1"/>
        <v>7207488.047999999</v>
      </c>
      <c r="H10" s="13">
        <f t="shared" si="1"/>
        <v>7154550.159703999</v>
      </c>
      <c r="I10" s="13">
        <f t="shared" si="1"/>
        <v>7437832.10287119</v>
      </c>
      <c r="J10" s="13">
        <f t="shared" si="1"/>
        <v>7732797.024265964</v>
      </c>
    </row>
    <row r="11" spans="3:10" ht="17.25" customHeight="1">
      <c r="C11" s="2" t="s">
        <v>13</v>
      </c>
      <c r="D11" s="6">
        <f>'[2]2010 Costs'!C22</f>
        <v>1500000</v>
      </c>
      <c r="E11" s="7">
        <f>'[2]2010 Costs'!C24+'[2]2010 Costs'!C26+'[2]2010 Costs'!C28+'[2]2010 Costs'!C30+'[2]2010 Costs'!C32</f>
        <v>2480472.5</v>
      </c>
      <c r="F11" s="8" t="e">
        <f>#REF!</f>
        <v>#REF!</v>
      </c>
      <c r="G11" s="6">
        <f>'[2]2011 Costs'!C28</f>
        <v>5050744.559599999</v>
      </c>
      <c r="H11" s="6">
        <f>'[2]2012 Costs'!C29</f>
        <v>5401870.626384359</v>
      </c>
      <c r="I11" s="6">
        <f>'[2]2013 Costs'!C28</f>
        <v>5750613.602525337</v>
      </c>
      <c r="J11" s="6">
        <f>'[2]2014 Costs'!C28</f>
        <v>6104817.265203622</v>
      </c>
    </row>
    <row r="12" spans="3:12" ht="24.75" customHeight="1">
      <c r="C12" s="22" t="s">
        <v>14</v>
      </c>
      <c r="D12" s="23">
        <f aca="true" t="shared" si="2" ref="D12:J12">D10-D11</f>
        <v>1741093.5</v>
      </c>
      <c r="E12" s="24">
        <f t="shared" si="2"/>
        <v>994427</v>
      </c>
      <c r="F12" s="25" t="e">
        <f t="shared" si="2"/>
        <v>#REF!</v>
      </c>
      <c r="G12" s="23">
        <f t="shared" si="2"/>
        <v>2156743.488399999</v>
      </c>
      <c r="H12" s="23">
        <f t="shared" si="2"/>
        <v>1752679.53331964</v>
      </c>
      <c r="I12" s="23">
        <f t="shared" si="2"/>
        <v>1687218.5003458532</v>
      </c>
      <c r="J12" s="23">
        <f t="shared" si="2"/>
        <v>1627979.7590623414</v>
      </c>
      <c r="L12" s="16">
        <f>E10-E9</f>
        <v>3171399.5</v>
      </c>
    </row>
    <row r="13" spans="3:12" ht="45" customHeight="1">
      <c r="C13" s="42" t="s">
        <v>19</v>
      </c>
      <c r="D13" s="42"/>
      <c r="E13" s="42"/>
      <c r="F13" s="42"/>
      <c r="G13" s="42"/>
      <c r="H13" s="42"/>
      <c r="I13" s="42"/>
      <c r="J13" s="42"/>
      <c r="L13" s="16">
        <f>D12+E12+495000</f>
        <v>3230520.5</v>
      </c>
    </row>
    <row r="14" spans="3:10" ht="12.75">
      <c r="C14" s="26"/>
      <c r="E14" s="16"/>
      <c r="G14" s="16"/>
      <c r="J14" s="16"/>
    </row>
    <row r="15" spans="3:12" ht="12.75">
      <c r="C15" s="37" t="s">
        <v>15</v>
      </c>
      <c r="D15" s="37"/>
      <c r="E15" s="37"/>
      <c r="F15" s="37"/>
      <c r="G15" s="37"/>
      <c r="H15" s="37"/>
      <c r="I15" s="37"/>
      <c r="J15" s="37"/>
      <c r="L15" s="16"/>
    </row>
    <row r="17" spans="3:12" ht="12.75">
      <c r="C17" s="27"/>
      <c r="D17" s="28"/>
      <c r="E17" s="28"/>
      <c r="G17" s="1">
        <v>2006</v>
      </c>
      <c r="H17" s="1">
        <v>2007</v>
      </c>
      <c r="I17" s="1">
        <v>2008</v>
      </c>
      <c r="J17" s="1">
        <v>2009</v>
      </c>
      <c r="L17" s="1">
        <v>2005</v>
      </c>
    </row>
    <row r="18" spans="3:12" ht="17.25" customHeight="1">
      <c r="C18" s="27" t="s">
        <v>8</v>
      </c>
      <c r="D18" s="28"/>
      <c r="E18" s="28"/>
      <c r="G18" s="6">
        <v>4485443.2</v>
      </c>
      <c r="H18" s="6">
        <v>4803707.43</v>
      </c>
      <c r="I18" s="6">
        <v>6054949.55</v>
      </c>
      <c r="J18" s="6">
        <v>5729717.219999999</v>
      </c>
      <c r="L18" s="6">
        <v>3801436.56</v>
      </c>
    </row>
    <row r="19" spans="3:12" ht="17.25" customHeight="1">
      <c r="C19" s="27" t="s">
        <v>9</v>
      </c>
      <c r="D19" s="28"/>
      <c r="E19" s="28"/>
      <c r="G19" s="6">
        <v>0</v>
      </c>
      <c r="H19" s="6">
        <v>0</v>
      </c>
      <c r="I19" s="6">
        <v>0</v>
      </c>
      <c r="J19" s="6">
        <v>262000</v>
      </c>
      <c r="L19" s="6">
        <v>0</v>
      </c>
    </row>
    <row r="20" spans="3:12" ht="24.75" customHeight="1">
      <c r="C20" s="29" t="s">
        <v>10</v>
      </c>
      <c r="D20" s="28"/>
      <c r="E20" s="28"/>
      <c r="G20" s="13">
        <f>G18+G19</f>
        <v>4485443.2</v>
      </c>
      <c r="H20" s="13">
        <f>H18+H19</f>
        <v>4803707.43</v>
      </c>
      <c r="I20" s="13">
        <f>I18+I19</f>
        <v>6054949.55</v>
      </c>
      <c r="J20" s="13">
        <f>J18+J19</f>
        <v>5991717.219999999</v>
      </c>
      <c r="L20" s="13">
        <f>L18+L19</f>
        <v>3801436.56</v>
      </c>
    </row>
    <row r="21" spans="3:12" ht="17.25" customHeight="1">
      <c r="C21" s="27" t="s">
        <v>16</v>
      </c>
      <c r="D21" s="28"/>
      <c r="E21" s="28"/>
      <c r="G21" s="6">
        <f>ROUND('[2]Sheet3'!E35,-3)</f>
        <v>538000</v>
      </c>
      <c r="H21" s="6">
        <f>ROUND('[2]Sheet3'!F35,-3)</f>
        <v>450000</v>
      </c>
      <c r="I21" s="6">
        <f>ROUND('[2]Sheet3'!G35,-3)</f>
        <v>504000</v>
      </c>
      <c r="J21" s="30">
        <f>ROUND('[2]Sheet3'!H35,-3)</f>
        <v>610000</v>
      </c>
      <c r="L21" s="6">
        <f>ROUND(L31,-3)</f>
        <v>496000</v>
      </c>
    </row>
    <row r="22" spans="3:12" ht="24.75" customHeight="1">
      <c r="C22" s="29" t="s">
        <v>12</v>
      </c>
      <c r="D22" s="28"/>
      <c r="E22" s="28"/>
      <c r="G22" s="13">
        <f>G20+G21</f>
        <v>5023443.2</v>
      </c>
      <c r="H22" s="13">
        <f>H20+H21</f>
        <v>5253707.43</v>
      </c>
      <c r="I22" s="13">
        <f>I20+I21</f>
        <v>6558949.55</v>
      </c>
      <c r="J22" s="13">
        <f>J20+J21</f>
        <v>6601717.219999999</v>
      </c>
      <c r="L22" s="13">
        <f>L20+L21</f>
        <v>4297436.5600000005</v>
      </c>
    </row>
    <row r="23" spans="3:12" ht="17.25" customHeight="1">
      <c r="C23" s="27" t="s">
        <v>17</v>
      </c>
      <c r="D23" s="28"/>
      <c r="E23" s="28"/>
      <c r="G23" s="6">
        <v>2862551.79</v>
      </c>
      <c r="H23" s="6">
        <v>2863399.78</v>
      </c>
      <c r="I23" s="6">
        <v>3097925.28</v>
      </c>
      <c r="J23" s="6">
        <v>4001319.48</v>
      </c>
      <c r="L23" s="6">
        <v>2908157.49</v>
      </c>
    </row>
    <row r="24" spans="3:12" ht="24.75" customHeight="1">
      <c r="C24" s="31" t="s">
        <v>14</v>
      </c>
      <c r="D24" s="32"/>
      <c r="E24" s="28"/>
      <c r="G24" s="23">
        <f>G22-G23</f>
        <v>2160891.41</v>
      </c>
      <c r="H24" s="23">
        <f>H22-H23</f>
        <v>2390307.65</v>
      </c>
      <c r="I24" s="23">
        <f>I22-I23</f>
        <v>3461024.27</v>
      </c>
      <c r="J24" s="23">
        <f>J22-J23</f>
        <v>2600397.739999999</v>
      </c>
      <c r="L24" s="23">
        <f>L22-L23</f>
        <v>1389279.0700000003</v>
      </c>
    </row>
    <row r="26" spans="6:12" ht="12.75">
      <c r="F26" s="2"/>
      <c r="L26" s="33">
        <v>1245972.74</v>
      </c>
    </row>
    <row r="27" spans="6:12" ht="12.75">
      <c r="F27" s="2"/>
      <c r="L27" s="2" t="s">
        <v>18</v>
      </c>
    </row>
    <row r="28" spans="6:12" ht="12.75">
      <c r="F28" s="34"/>
      <c r="L28" s="34">
        <v>0.25</v>
      </c>
    </row>
    <row r="29" spans="6:12" ht="12.75">
      <c r="F29" s="2"/>
      <c r="L29" s="35">
        <f>L26*L28</f>
        <v>311493.185</v>
      </c>
    </row>
    <row r="30" spans="6:12" ht="12.75">
      <c r="F30" s="35"/>
      <c r="L30" s="35">
        <f>'[2]Sheet3'!E34*0.96</f>
        <v>184320</v>
      </c>
    </row>
    <row r="31" spans="6:12" ht="12.75">
      <c r="F31" s="2"/>
      <c r="L31" s="36">
        <f>L29+L30</f>
        <v>495813.185</v>
      </c>
    </row>
  </sheetData>
  <sheetProtection/>
  <mergeCells count="5">
    <mergeCell ref="C15:J15"/>
    <mergeCell ref="C2:J2"/>
    <mergeCell ref="D4:H4"/>
    <mergeCell ref="I4:J4"/>
    <mergeCell ref="C13:J13"/>
  </mergeCells>
  <printOptions horizontalCentered="1"/>
  <pageMargins left="0.75" right="0.75" top="1" bottom="1" header="0.5" footer="0.5"/>
  <pageSetup fitToHeight="1" fitToWidth="1" horizontalDpi="600" verticalDpi="600" orientation="landscape" r:id="rId1"/>
  <headerFooter alignWithMargins="0">
    <oddFooter>&amp;LMay 31,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Allende, Angel</cp:lastModifiedBy>
  <cp:lastPrinted>2010-05-31T19:54:28Z</cp:lastPrinted>
  <dcterms:created xsi:type="dcterms:W3CDTF">2010-05-28T23:58:09Z</dcterms:created>
  <dcterms:modified xsi:type="dcterms:W3CDTF">2010-06-01T18:06:54Z</dcterms:modified>
  <cp:category/>
  <cp:version/>
  <cp:contentType/>
  <cp:contentStatus/>
</cp:coreProperties>
</file>