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codeName="ThisWorkbook" defaultThemeVersion="124226"/>
  <bookViews>
    <workbookView xWindow="65426" yWindow="65426" windowWidth="19420" windowHeight="1042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<sst xmlns="http://schemas.openxmlformats.org/spreadsheetml/2006/main" count="693" uniqueCount="179">
  <si>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</si>
  <si>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</si>
  <si>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</si>
  <si>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</si>
  <si>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</si>
  <si>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</si>
  <si>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</si>
  <si>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</si>
  <si>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</si>
  <si>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</si>
  <si>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</si>
  <si>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</si>
  <si>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</si>
  <si>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</si>
  <si>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</si>
  <si>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</si>
  <si>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</si>
  <si>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</si>
  <si>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</si>
  <si>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</si>
  <si>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</si>
  <si>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</si>
  <si>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</si>
  <si>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</si>
  <si>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</si>
  <si>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</si>
  <si>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</si>
  <si>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</si>
  <si>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</si>
  <si>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</si>
  <si>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</si>
  <si>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</si>
  <si>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</si>
  <si>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</si>
  <si>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</si>
  <si>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</si>
  <si>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</si>
  <si>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</si>
  <si>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</si>
  <si>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</si>
  <si>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</si>
  <si>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</si>
  <si>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</si>
  <si>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</si>
  <si>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</si>
  <si>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</si>
  <si>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</si>
  <si>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</si>
  <si>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</si>
  <si>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</si>
  <si>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</si>
  <si>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</si>
  <si>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</si>
  <si>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</si>
  <si>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</si>
  <si>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</si>
  <si>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</si>
  <si>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</si>
  <si>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</si>
  <si>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</si>
  <si>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</si>
  <si>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</si>
  <si>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</si>
  <si>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</si>
  <si>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</si>
  <si>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</si>
  <si>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</si>
  <si>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</si>
  <si>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</si>
  <si>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</si>
  <si>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</si>
  <si>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</si>
  <si>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</si>
  <si>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</si>
  <si>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</si>
  <si>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</si>
  <si>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</si>
  <si>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</si>
  <si>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</si>
  <si>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</si>
  <si>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</si>
  <si>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</si>
  <si>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</si>
  <si>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</si>
  <si>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</si>
  <si>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</si>
  <si>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</si>
  <si>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</si>
  <si>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</si>
  <si>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</si>
  <si>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</si>
  <si>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</si>
  <si>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</si>
  <si>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</si>
  <si>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</si>
  <si>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</si>
  <si>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</si>
  <si>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</si>
  <si>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</si>
  <si>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</si>
  <si>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</si>
  <si>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</si>
  <si>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</si>
  <si>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</si>
  <si>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</si>
  <si>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</si>
  <si>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</si>
  <si>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</si>
  <si>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</si>
  <si>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</si>
  <si>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</si>
  <si>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</si>
  <si>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</si>
  <si>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</si>
  <si>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</si>
  <si>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</si>
  <si>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</si>
  <si>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</si>
  <si>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</si>
  <si>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</si>
  <si>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</si>
  <si>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</si>
  <si>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</si>
  <si>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</si>
  <si>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</si>
  <si>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</si>
  <si>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</si>
  <si>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</si>
  <si>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</si>
  <si>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</si>
  <si>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</si>
  <si>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</si>
  <si>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</si>
  <si>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</si>
  <si>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</si>
  <si>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</si>
  <si>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</si>
  <si>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</si>
  <si>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</si>
  <si>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</si>
  <si>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</si>
  <si>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</si>
  <si>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</si>
  <si>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</si>
  <si>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</si>
  <si>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</si>
  <si>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</si>
  <si>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</si>
  <si>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</si>
  <si>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</si>
  <si>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</si>
  <si>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</si>
  <si>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</si>
  <si>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</si>
  <si>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</si>
  <si>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</si>
  <si>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</si>
  <si>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Property - 14511 Juanita Woodinville Way N, APN 1726059123</t>
  </si>
  <si>
    <t>Sale 14511 Juanita Woodinville Way N</t>
  </si>
  <si>
    <t>DLS Roads / DES FMD Real Estate</t>
  </si>
  <si>
    <t>Sale</t>
  </si>
  <si>
    <t>Stand Alone</t>
  </si>
  <si>
    <t>Carolyn Mock / Steve Rizika</t>
  </si>
  <si>
    <t>7/8/20</t>
  </si>
  <si>
    <t>DES FMD Real Estate</t>
  </si>
  <si>
    <t>A44000</t>
  </si>
  <si>
    <t>DES</t>
  </si>
  <si>
    <t>0010</t>
  </si>
  <si>
    <t>1046360</t>
  </si>
  <si>
    <t>34187 - Cost Real Property Sales</t>
  </si>
  <si>
    <t>39512 - Sale of Real Property</t>
  </si>
  <si>
    <t>Due diligence, marketing, sale</t>
  </si>
  <si>
    <t>The new revenue will be received when sale closes</t>
  </si>
  <si>
    <t>- Sale of this property will relieve the county of assessments totalling $211/year and generate tax revenue estimated at $9,477 annually.</t>
  </si>
  <si>
    <t xml:space="preserve">Appraisal  </t>
  </si>
  <si>
    <t>A73000</t>
  </si>
  <si>
    <t>DLS</t>
  </si>
  <si>
    <t>1122030</t>
  </si>
  <si>
    <t>DLS Roads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</si>
</sst>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44">
      <selection activeCell="E71" sqref="E71:M71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72" t="s">
        <v>60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 t="s">
        <v>161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138" t="s">
        <v>162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 t="s">
        <v>163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>
        <v>850000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6" t="s">
        <v>139</v>
      </c>
      <c r="E19" s="356"/>
      <c r="F19" s="357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178</v>
      </c>
      <c r="H21" s="144"/>
      <c r="I21" s="145"/>
      <c r="J21" s="146" t="s">
        <v>175</v>
      </c>
      <c r="K21" s="146" t="s">
        <v>176</v>
      </c>
      <c r="L21" s="146">
        <v>1030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164</v>
      </c>
      <c r="H22" s="144"/>
      <c r="I22" s="145"/>
      <c r="J22" s="146" t="s">
        <v>165</v>
      </c>
      <c r="K22" s="146" t="s">
        <v>166</v>
      </c>
      <c r="L22" s="335" t="s">
        <v>167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177</v>
      </c>
      <c r="H29" s="186" t="s">
        <v>168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 t="s">
        <v>178</v>
      </c>
      <c r="D58" s="158" t="s">
        <v>177</v>
      </c>
      <c r="E58" s="352" t="s">
        <v>170</v>
      </c>
      <c r="F58" s="353"/>
      <c r="G58" s="151"/>
      <c r="H58" s="151">
        <f>+G18-H59</f>
        <v>825964.47</v>
      </c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164</v>
      </c>
      <c r="D59" s="158" t="s">
        <v>168</v>
      </c>
      <c r="E59" s="149" t="s">
        <v>169</v>
      </c>
      <c r="F59" s="150"/>
      <c r="G59" s="151"/>
      <c r="H59" s="151">
        <f>SUM(H82:H88)</f>
        <v>24035.53</v>
      </c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 t="s">
        <v>164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 t="s">
        <v>171</v>
      </c>
      <c r="F82" s="154"/>
      <c r="G82" s="155"/>
      <c r="H82" s="151">
        <v>19235.53</v>
      </c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 t="s">
        <v>174</v>
      </c>
      <c r="F85" s="154"/>
      <c r="G85" s="155"/>
      <c r="H85" s="151">
        <v>4800</v>
      </c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" hidden="1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hidden="1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hidden="1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hidden="1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172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155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173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156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4.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1122030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1046360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104">
      <selection activeCell="A121" sqref="A12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IF('2a.  Simple Form Data Entry'!G11="","   ",'2a.  Simple Form Data Entry'!G11)</f>
        <v>Sale 14511 Juanita Woodinville Way N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IF('2a.  Simple Form Data Entry'!G12="","   ",'2a.  Simple Form Data Entry'!G12)</f>
        <v>DLS Roads / DES FMD Real Estate</v>
      </c>
      <c r="D7" s="416"/>
      <c r="E7" s="416"/>
      <c r="F7" s="416"/>
      <c r="G7" s="416"/>
      <c r="H7" s="416"/>
      <c r="I7" s="416"/>
      <c r="J7" s="416"/>
      <c r="L7" s="102" t="s">
        <v>27</v>
      </c>
      <c r="M7" s="102"/>
      <c r="P7" s="73"/>
      <c r="Q7" s="73"/>
      <c r="R7" s="320">
        <f>'2a.  Simple Form Data Entry'!G18</f>
        <v>850000</v>
      </c>
      <c r="S7" s="54"/>
      <c r="T7" s="11"/>
    </row>
    <row r="8" spans="1:24" ht="13.5" customHeight="1">
      <c r="A8" s="407" t="s">
        <v>2</v>
      </c>
      <c r="B8" s="408"/>
      <c r="C8" s="292" t="str">
        <f>IF('2a.  Simple Form Data Entry'!G15="","   ",'2a.  Simple Form Data Entry'!G15)</f>
        <v>Carolyn Mock / Steve Rizika</v>
      </c>
      <c r="E8" s="292"/>
      <c r="F8" s="408" t="s">
        <v>8</v>
      </c>
      <c r="G8" s="408"/>
      <c r="H8" s="329" t="str">
        <f>IF('2a.  Simple Form Data Entry'!G15=""," ",'2a.  Simple Form Data Entry'!G16)</f>
        <v>7/8/20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53" t="str">
        <f>IF('2a.  Simple Form Data Entry'!G10=""," ",'2a.  Simple Form Data Entry'!G10)</f>
        <v>Sale of Property - 14511 Juanita Woodinville Way N, APN 1726059123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4" t="s">
        <v>145</v>
      </c>
      <c r="B17" s="424"/>
      <c r="C17" s="424"/>
      <c r="D17" s="424"/>
      <c r="E17" s="421" t="str">
        <f>IF('2a.  Simple Form Data Entry'!G39="N","NA",'2a.  Simple Form Data Entry'!G40)</f>
        <v>NA</v>
      </c>
      <c r="F17" s="422"/>
      <c r="G17" s="423"/>
      <c r="H17" s="460" t="s">
        <v>153</v>
      </c>
      <c r="I17" s="461"/>
      <c r="J17" s="461"/>
      <c r="K17" s="461"/>
      <c r="L17" s="461"/>
      <c r="M17" s="461"/>
      <c r="N17" s="310"/>
      <c r="O17" s="457" t="str">
        <f>IF('2a.  Simple Form Data Entry'!G39="N","NA",'2a.  Simple Form Data Entry'!G41)</f>
        <v>NA</v>
      </c>
      <c r="P17" s="458"/>
      <c r="Q17" s="458"/>
      <c r="R17" s="458"/>
      <c r="S17" s="45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5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DLS Roads Services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A73000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DLS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1030</v>
      </c>
      <c r="G25" s="90" t="str">
        <f>IF(A25="","   ",'2a.  Simple Form Data Entry'!D58)</f>
        <v>1122030</v>
      </c>
      <c r="H25" s="196" t="str">
        <f>IF('2a.  Simple Form Data Entry'!E58="","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825964.47</v>
      </c>
      <c r="L25" s="80">
        <f>J25+K25</f>
        <v>825964.47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DES FMD Real Estate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DES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76" t="str">
        <f>IF('2a.  Simple Form Data Entry'!E59="","   ",'2a.  Simple Form Data Entry'!E59)</f>
        <v>34187 - Cost Real Property Sales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24035.53</v>
      </c>
      <c r="L26" s="80">
        <f aca="true" t="shared" si="2" ref="L26:L31">J26+K26</f>
        <v>24035.53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850000</v>
      </c>
      <c r="L31" s="56">
        <f t="shared" si="2"/>
        <v>850000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46" t="str">
        <f>IF('2a.  Simple Form Data Entry'!E80="","   ",'2a.  Simple Form Data Entry'!E80)</f>
        <v>DES FMD Real Estate</v>
      </c>
      <c r="B35" s="447"/>
      <c r="C35" s="448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A44000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DES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Due diligence, marketing, sale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19235.53</v>
      </c>
      <c r="L36" s="80">
        <f>J36+K36</f>
        <v>19235.53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IF('2a.  Simple Form Data Entry'!E85="","  ",'2a.  Simple Form Data Entry'!E85)</f>
        <v xml:space="preserve">Appraisal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4800</v>
      </c>
      <c r="L39" s="80">
        <f t="shared" si="7"/>
        <v>4800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24035.53</v>
      </c>
      <c r="L43" s="63">
        <f t="shared" si="7"/>
        <v>24035.53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IF('2a.  Simple Form Data Entry'!E91="","   ",'2a.  Simple Form Data Entry'!E91)</f>
        <v xml:space="preserve">   </v>
      </c>
      <c r="B45" s="394"/>
      <c r="C45" s="39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3" t="str">
        <f>IF('2a.  Simple Form Data Entry'!E102="","   ",'2a.  Simple Form Data Entry'!E102)</f>
        <v xml:space="preserve">   </v>
      </c>
      <c r="B55" s="394"/>
      <c r="C55" s="39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2" t="s">
        <v>55</v>
      </c>
      <c r="C59" s="40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2" t="s">
        <v>57</v>
      </c>
      <c r="C61" s="40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1" t="s">
        <v>26</v>
      </c>
      <c r="C62" s="39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3" t="str">
        <f>IF('2a.  Simple Form Data Entry'!E113="","   ",'2a.  Simple Form Data Entry'!E113)</f>
        <v xml:space="preserve">   </v>
      </c>
      <c r="B65" s="394"/>
      <c r="C65" s="39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2" t="s">
        <v>55</v>
      </c>
      <c r="C69" s="40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2" t="s">
        <v>57</v>
      </c>
      <c r="C71" s="40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1" t="s">
        <v>26</v>
      </c>
      <c r="C72" s="39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3" t="str">
        <f>IF('2a.  Simple Form Data Entry'!E124="","   ",'2a.  Simple Form Data Entry'!E124)</f>
        <v xml:space="preserve">   </v>
      </c>
      <c r="B75" s="394"/>
      <c r="C75" s="39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2" t="s">
        <v>55</v>
      </c>
      <c r="C79" s="40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2" t="s">
        <v>57</v>
      </c>
      <c r="C81" s="40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1" t="s">
        <v>26</v>
      </c>
      <c r="C82" s="39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3" t="str">
        <f>IF('2a.  Simple Form Data Entry'!E135="","   ",'2a.  Simple Form Data Entry'!E135)</f>
        <v xml:space="preserve">   </v>
      </c>
      <c r="B85" s="394"/>
      <c r="C85" s="39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2" t="s">
        <v>55</v>
      </c>
      <c r="C89" s="40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2" t="s">
        <v>57</v>
      </c>
      <c r="C91" s="40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1" t="s">
        <v>26</v>
      </c>
      <c r="C92" s="39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24035.53</v>
      </c>
      <c r="L95" s="56">
        <f t="shared" si="10"/>
        <v>24035.53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8" t="s">
        <v>15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6" t="s">
        <v>18</v>
      </c>
      <c r="B101" s="397"/>
      <c r="C101" s="398"/>
      <c r="D101" s="427" t="s">
        <v>19</v>
      </c>
      <c r="E101" s="427" t="s">
        <v>5</v>
      </c>
      <c r="F101" s="449" t="s">
        <v>104</v>
      </c>
      <c r="G101" s="427" t="s">
        <v>11</v>
      </c>
      <c r="H101" s="440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451" t="str">
        <f>CONCATENATE(L24," Appropriation Change")</f>
        <v>2019 / 2020 Appropriation Change</v>
      </c>
      <c r="P101" s="42"/>
      <c r="Q101" s="314"/>
      <c r="R101" s="433" t="s">
        <v>137</v>
      </c>
      <c r="S101" s="434"/>
      <c r="T101" s="42"/>
    </row>
    <row r="102" spans="1:20" ht="27.75" customHeight="1" thickBot="1">
      <c r="A102" s="399"/>
      <c r="B102" s="400"/>
      <c r="C102" s="401"/>
      <c r="D102" s="428"/>
      <c r="E102" s="428"/>
      <c r="F102" s="450"/>
      <c r="G102" s="428"/>
      <c r="H102" s="441"/>
      <c r="I102" s="316"/>
      <c r="J102" s="191" t="s">
        <v>24</v>
      </c>
      <c r="K102" s="287" t="str">
        <f>'2a.  Simple Form Data Entry'!H156</f>
        <v>Allocation Change</v>
      </c>
      <c r="L102" s="452"/>
      <c r="P102" s="42"/>
      <c r="Q102" s="314"/>
      <c r="R102" s="435"/>
      <c r="S102" s="43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9">
        <f>'2a.  Simple Form Data Entry'!J157</f>
        <v>0</v>
      </c>
      <c r="S103" s="43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1">
        <f>'2a.  Simple Form Data Entry'!J158</f>
        <v>0</v>
      </c>
      <c r="S104" s="43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1">
        <f>'2a.  Simple Form Data Entry'!J159</f>
        <v>0</v>
      </c>
      <c r="S105" s="43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1">
        <f>'2a.  Simple Form Data Entry'!J160</f>
        <v>0</v>
      </c>
      <c r="S106" s="43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1">
        <f>'2a.  Simple Form Data Entry'!J161</f>
        <v>0</v>
      </c>
      <c r="S107" s="43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1">
        <f>'2a.  Simple Form Data Entry'!J162</f>
        <v>0</v>
      </c>
      <c r="S108" s="432"/>
      <c r="T108" s="42"/>
    </row>
    <row r="109" spans="1:20" ht="1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4">
        <f>SUM(R103:S107)</f>
        <v>0</v>
      </c>
      <c r="S109" s="44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2" t="str">
        <f>IF('2a.  Simple Form Data Entry'!G39="Y","See note 5 below.",'2a.  Simple Form Data Entry'!D43)</f>
        <v>An NPV analysis was not performed because …</v>
      </c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5"/>
    </row>
    <row r="113" spans="1:20" ht="13.5">
      <c r="A113" s="68" t="s">
        <v>112</v>
      </c>
      <c r="B113" s="437" t="s">
        <v>150</v>
      </c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5"/>
    </row>
    <row r="114" spans="1:20" ht="15" customHeight="1">
      <c r="A114" s="69" t="s">
        <v>52</v>
      </c>
      <c r="B114" s="438" t="s">
        <v>116</v>
      </c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5"/>
    </row>
    <row r="115" spans="1:20" ht="13.5">
      <c r="A115" s="69" t="s">
        <v>113</v>
      </c>
      <c r="B115" s="43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5"/>
    </row>
    <row r="116" spans="1:20" ht="13.5" customHeight="1">
      <c r="A116" s="67" t="s">
        <v>114</v>
      </c>
      <c r="B116" s="42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5"/>
    </row>
    <row r="117" spans="1:20" ht="16.5" customHeight="1">
      <c r="A117" s="67" t="s">
        <v>118</v>
      </c>
      <c r="B117" s="425" t="s">
        <v>111</v>
      </c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5"/>
    </row>
    <row r="118" spans="1:19" ht="14.25" customHeight="1">
      <c r="A118" s="67"/>
      <c r="B118" s="443" t="str">
        <f>'2a.  Simple Form Data Entry'!C174</f>
        <v>- Sale of this property will relieve the county of assessments totalling $211/year and generate tax revenue estimated at $9,477 annually.</v>
      </c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</row>
    <row r="119" spans="1:19" ht="13.5">
      <c r="A119" s="67"/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43"/>
      <c r="S119" s="443"/>
    </row>
    <row r="120" spans="1:19" ht="12.75" customHeight="1">
      <c r="A120" s="67"/>
      <c r="B120" s="443"/>
      <c r="C120" s="443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43"/>
      <c r="S120" s="443"/>
    </row>
    <row r="121" spans="1:19" ht="15" customHeight="1">
      <c r="A121" s="67"/>
      <c r="B121" s="443"/>
      <c r="C121" s="443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</row>
    <row r="122" spans="1:20" ht="13.5">
      <c r="A122" s="67"/>
      <c r="B122" s="443"/>
      <c r="C122" s="443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5"/>
    </row>
    <row r="123" spans="1:19" ht="13.5">
      <c r="A123" s="67"/>
      <c r="B123" s="443"/>
      <c r="C123" s="443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</row>
    <row r="124" spans="1:19" ht="13.5">
      <c r="A124" t="str">
        <f>IF('2a.  Simple Form Data Entry'!C180=""," ","6.")</f>
        <v xml:space="preserve"> 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</row>
    <row r="125" spans="1:19" ht="13.5">
      <c r="A125" s="69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</row>
    <row r="126" spans="1:19" ht="13.5">
      <c r="A126" s="69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72" t="s">
        <v>126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139</v>
      </c>
      <c r="E19" s="356"/>
      <c r="F19" s="357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5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5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154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141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34.5" customHeight="1" thickBot="1">
      <c r="B178" s="210"/>
      <c r="C178" s="386" t="s">
        <v>123</v>
      </c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140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4.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IF('2b.  Complex Form Data Entry'!G11="","   ",'2b.  Complex Form Data Entry'!G11)</f>
        <v xml:space="preserve">   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IF('2b.  Complex Form Data Entry'!G12="","   ",'2b.  Complex Form Data Entry'!G12)</f>
        <v xml:space="preserve">   </v>
      </c>
      <c r="D7" s="416"/>
      <c r="E7" s="416"/>
      <c r="F7" s="416"/>
      <c r="G7" s="416"/>
      <c r="H7" s="416"/>
      <c r="I7" s="416"/>
      <c r="J7" s="41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7" t="s">
        <v>2</v>
      </c>
      <c r="B8" s="408"/>
      <c r="C8" s="292" t="str">
        <f>IF('2b.  Complex Form Data Entry'!G15="","   ",'2b.  Complex Form Data Entry'!G15)</f>
        <v xml:space="preserve">   </v>
      </c>
      <c r="E8" s="292"/>
      <c r="F8" s="408" t="s">
        <v>8</v>
      </c>
      <c r="G8" s="408"/>
      <c r="H8" s="329" t="str">
        <f>IF('2b.  Complex Form Data Entry'!G15=""," ",'2b.  Complex Form Data Entry'!G16)</f>
        <v xml:space="preserve"> 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53" t="str">
        <f>IF('2b.  Complex Form Data Entry'!G10=""," ",'2b.  Complex Form Data Entry'!G10)</f>
        <v xml:space="preserve"> 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4" t="s">
        <v>145</v>
      </c>
      <c r="B17" s="424"/>
      <c r="C17" s="424"/>
      <c r="D17" s="424"/>
      <c r="E17" s="462" t="str">
        <f>IF('2b.  Complex Form Data Entry'!G39="N","NA",'2b.  Complex Form Data Entry'!G40)</f>
        <v>NA</v>
      </c>
      <c r="F17" s="463"/>
      <c r="G17" s="464"/>
      <c r="H17" s="460" t="s">
        <v>153</v>
      </c>
      <c r="I17" s="461"/>
      <c r="J17" s="461"/>
      <c r="K17" s="461"/>
      <c r="L17" s="461"/>
      <c r="M17" s="461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5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46" t="str">
        <f>IF('2b.  Complex Form Data Entry'!E80="","   ",'2b.  Complex Form Data Entry'!E80)</f>
        <v xml:space="preserve">   </v>
      </c>
      <c r="B35" s="447"/>
      <c r="C35" s="44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IF('2b.  Complex Form Data Entry'!E91="","   ",'2b.  Complex Form Data Entry'!E91)</f>
        <v xml:space="preserve">   </v>
      </c>
      <c r="B45" s="394"/>
      <c r="C45" s="39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3" t="str">
        <f>IF('2b.  Complex Form Data Entry'!E102="","   ",'2b.  Complex Form Data Entry'!E102)</f>
        <v xml:space="preserve">   </v>
      </c>
      <c r="B55" s="394"/>
      <c r="C55" s="39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3" t="str">
        <f>IF('2b.  Complex Form Data Entry'!E113="","   ",'2b.  Complex Form Data Entry'!E113)</f>
        <v xml:space="preserve">   </v>
      </c>
      <c r="B65" s="394"/>
      <c r="C65" s="39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3" t="str">
        <f>IF('2b.  Complex Form Data Entry'!E124="","   ",'2b.  Complex Form Data Entry'!E124)</f>
        <v xml:space="preserve">   </v>
      </c>
      <c r="B75" s="394"/>
      <c r="C75" s="39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2" t="s">
        <v>55</v>
      </c>
      <c r="C79" s="40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89" t="s">
        <v>56</v>
      </c>
      <c r="C80" s="39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2" t="s">
        <v>57</v>
      </c>
      <c r="C81" s="40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1" t="s">
        <v>26</v>
      </c>
      <c r="C82" s="39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3" t="str">
        <f>IF('2b.  Complex Form Data Entry'!E135="","   ",'2b.  Complex Form Data Entry'!E135)</f>
        <v xml:space="preserve">   </v>
      </c>
      <c r="B85" s="394"/>
      <c r="C85" s="39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2" t="s">
        <v>55</v>
      </c>
      <c r="C89" s="40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89" t="s">
        <v>56</v>
      </c>
      <c r="C90" s="39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2" t="s">
        <v>57</v>
      </c>
      <c r="C91" s="40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1" t="s">
        <v>26</v>
      </c>
      <c r="C92" s="39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17" t="s">
        <v>133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9" t="s">
        <v>31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1"/>
    </row>
    <row r="100" spans="1:20" ht="3" customHeight="1" thickBot="1" thickTop="1">
      <c r="A100" s="404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1"/>
    </row>
    <row r="101" spans="1:19" ht="13.5">
      <c r="A101" s="414" t="s">
        <v>7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</row>
    <row r="102" spans="1:20" ht="13.5">
      <c r="A102" s="410" t="s">
        <v>0</v>
      </c>
      <c r="B102" s="411"/>
      <c r="C102" s="409" t="str">
        <f>IF('2b.  Complex Form Data Entry'!G11="","   ",'2b.  Complex Form Data Entry'!G11)</f>
        <v xml:space="preserve">   </v>
      </c>
      <c r="D102" s="409"/>
      <c r="E102" s="409"/>
      <c r="F102" s="409"/>
      <c r="G102" s="409"/>
      <c r="H102" s="409"/>
      <c r="I102" s="409"/>
      <c r="J102" s="40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5" t="s">
        <v>152</v>
      </c>
      <c r="B103" s="406"/>
      <c r="C103" s="416" t="str">
        <f>IF('2b.  Complex Form Data Entry'!G12="","   ",'2b.  Complex Form Data Entry'!G12)</f>
        <v xml:space="preserve">   </v>
      </c>
      <c r="D103" s="416"/>
      <c r="E103" s="416"/>
      <c r="F103" s="416"/>
      <c r="G103" s="416"/>
      <c r="H103" s="416"/>
      <c r="I103" s="416"/>
      <c r="J103" s="41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7" t="s">
        <v>2</v>
      </c>
      <c r="B104" s="408"/>
      <c r="C104" s="298" t="str">
        <f>IF('2b.  Complex Form Data Entry'!G15="","   ",'2b.  Complex Form Data Entry'!G15)</f>
        <v xml:space="preserve">   </v>
      </c>
      <c r="E104" s="298"/>
      <c r="F104" s="408" t="s">
        <v>8</v>
      </c>
      <c r="G104" s="408"/>
      <c r="H104" s="329" t="str">
        <f>IF('2b.  Complex Form Data Entry'!G15=""," ",'2b.  Complex Form Data Entry'!G16)</f>
        <v xml:space="preserve"> </v>
      </c>
      <c r="I104" s="298"/>
      <c r="J104" s="298"/>
      <c r="L104" s="406" t="s">
        <v>10</v>
      </c>
      <c r="M104" s="406"/>
      <c r="N104" s="406"/>
      <c r="O104" s="40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7" t="s">
        <v>3</v>
      </c>
      <c r="B105" s="408"/>
      <c r="C105" s="300"/>
      <c r="D105" s="298"/>
      <c r="E105" s="298"/>
      <c r="F105" s="408" t="s">
        <v>13</v>
      </c>
      <c r="G105" s="408"/>
      <c r="H105" s="298"/>
      <c r="I105" s="298"/>
      <c r="J105" s="298"/>
      <c r="L105" s="406" t="s">
        <v>9</v>
      </c>
      <c r="M105" s="406"/>
      <c r="N105" s="406"/>
      <c r="O105" s="40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53" t="str">
        <f>IF('2b.  Complex Form Data Entry'!G10=""," ",'2b.  Complex Form Data Entry'!G10)</f>
        <v xml:space="preserve"> </v>
      </c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4"/>
      <c r="T106" s="11"/>
    </row>
    <row r="107" spans="1:20" ht="13" thickBot="1">
      <c r="A107" s="332"/>
      <c r="B107" s="333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6"/>
      <c r="T107" s="11"/>
    </row>
    <row r="108" spans="1:20" ht="18.75" customHeight="1" thickBot="1" thickTop="1">
      <c r="A108" s="418" t="s">
        <v>15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6" t="s">
        <v>18</v>
      </c>
      <c r="B112" s="397"/>
      <c r="C112" s="398"/>
      <c r="D112" s="427" t="s">
        <v>19</v>
      </c>
      <c r="E112" s="427" t="s">
        <v>5</v>
      </c>
      <c r="F112" s="449" t="s">
        <v>104</v>
      </c>
      <c r="G112" s="427" t="s">
        <v>11</v>
      </c>
      <c r="H112" s="440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51" t="str">
        <f>CONCATENATE(L34," Appropriation Change")</f>
        <v>2019 / 2020 Appropriation Change</v>
      </c>
      <c r="O112" s="303"/>
      <c r="P112" s="303"/>
      <c r="Q112" s="303"/>
      <c r="R112" s="433" t="s">
        <v>138</v>
      </c>
      <c r="S112" s="434"/>
      <c r="T112" s="42"/>
    </row>
    <row r="113" spans="1:20" ht="37.5" customHeight="1" thickBot="1">
      <c r="A113" s="399"/>
      <c r="B113" s="400"/>
      <c r="C113" s="401"/>
      <c r="D113" s="428"/>
      <c r="E113" s="428"/>
      <c r="F113" s="450"/>
      <c r="G113" s="428"/>
      <c r="H113" s="441"/>
      <c r="I113" s="316"/>
      <c r="J113" s="191" t="s">
        <v>24</v>
      </c>
      <c r="K113" s="287" t="str">
        <f>'2b.  Complex Form Data Entry'!H156</f>
        <v>Allocation Change</v>
      </c>
      <c r="L113" s="452"/>
      <c r="O113" s="303"/>
      <c r="P113" s="303"/>
      <c r="Q113" s="303"/>
      <c r="R113" s="435"/>
      <c r="S113" s="43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2" t="str">
        <f>IF('2b.  Complex Form Data Entry'!G39="Y","See note 5 below.",'2b.  Complex Form Data Entry'!D43)</f>
        <v>An NPV analysis was not performed because …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5"/>
    </row>
    <row r="124" spans="1:20" ht="13.5">
      <c r="A124" s="68" t="s">
        <v>112</v>
      </c>
      <c r="B124" s="437" t="s">
        <v>150</v>
      </c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5"/>
    </row>
    <row r="127" spans="1:20" ht="14.25" customHeight="1">
      <c r="A127" s="67" t="s">
        <v>114</v>
      </c>
      <c r="B127" s="42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5"/>
    </row>
    <row r="128" spans="1:20" ht="16.5" customHeight="1">
      <c r="A128" s="67" t="s">
        <v>118</v>
      </c>
      <c r="B128" s="425" t="s">
        <v>111</v>
      </c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5"/>
    </row>
    <row r="129" spans="1:19" ht="14.25" customHeight="1">
      <c r="A129" s="67"/>
      <c r="B129" s="443" t="str">
        <f>'2b.  Complex Form Data Entry'!C174</f>
        <v>-</v>
      </c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</row>
    <row r="130" spans="1:19" ht="13.5">
      <c r="A130" s="67"/>
      <c r="B130" s="443" t="str">
        <f>'2b.  Complex Form Data Entry'!C175</f>
        <v xml:space="preserve">- </v>
      </c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</row>
    <row r="131" spans="1:19" ht="12.75" customHeight="1">
      <c r="A131" s="67"/>
      <c r="B131" s="443" t="str">
        <f>'2b.  Complex Form Data Entry'!C176</f>
        <v xml:space="preserve">- </v>
      </c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</row>
    <row r="132" spans="1:19" ht="15" customHeight="1">
      <c r="A132" s="67"/>
      <c r="B132" s="443" t="str">
        <f>'2b.  Complex Form Data Entry'!C177</f>
        <v xml:space="preserve">- </v>
      </c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</row>
    <row r="133" spans="1:20" ht="13.5">
      <c r="A133" s="67"/>
      <c r="B133" s="443" t="str">
        <f>'2b.  Complex Form Data Entry'!C178</f>
        <v xml:space="preserve">- </v>
      </c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5"/>
    </row>
    <row r="134" spans="1:19" ht="13.5">
      <c r="A134" s="67"/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</row>
    <row r="135" spans="1:19" ht="13.5">
      <c r="A135" t="str">
        <f>IF('2b.  Complex Form Data Entry'!C181=""," ","6.")</f>
        <v xml:space="preserve"> </v>
      </c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</row>
    <row r="136" spans="1:19" ht="13.5">
      <c r="A136" s="69"/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</row>
    <row r="137" spans="1:19" ht="13.5">
      <c r="A137" s="69"/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3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YQKKTEHHRR7V-1353-4234</_dlc_DocId>
    <_dlc_DocIdUrl xmlns="cfc4bdfe-72e7-4bcf-8777-527aa6965755">
      <Url>https://kc1-portal38.sharepoint.com/FMD/Legislation2015/_layouts/15/DocIdRedir.aspx?ID=YQKKTEHHRR7V-1353-4234</Url>
      <Description>YQKKTEHHRR7V-1353-4234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cfc4bdfe-72e7-4bcf-8777-527aa6965755"/>
    <ds:schemaRef ds:uri="http://purl.org/dc/terms/"/>
    <ds:schemaRef ds:uri="http://schemas.microsoft.com/office/2006/metadata/properties"/>
    <ds:schemaRef ds:uri="http://schemas.microsoft.com/office/2006/documentManagement/types"/>
    <ds:schemaRef ds:uri="1ff4bbbe-e948-4d8f-bbf3-024ce416f147"/>
    <ds:schemaRef ds:uri="http://purl.org/dc/elements/1.1/"/>
    <ds:schemaRef ds:uri="b516f40b-13c9-483a-b8d0-25e20c0c5f6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49539266-16BC-406F-9FD7-1B7CE7F48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2020-08-19T15:34:35Z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67fca367-8d23-464d-9678-d79932c17595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