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codeName="ThisWorkbook" defaultThemeVersion="124226"/>
  <bookViews>
    <workbookView xWindow="36616" yWindow="64516" windowWidth="29040" windowHeight="15840" tabRatio="917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<sst xmlns="http://schemas.openxmlformats.org/spreadsheetml/2006/main" count="692" uniqueCount="176">
  <si>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</si>
  <si>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</si>
  <si>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</si>
  <si>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</si>
  <si>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</si>
  <si>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</si>
  <si>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</si>
  <si>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</si>
  <si>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</si>
  <si>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</si>
  <si>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</si>
  <si>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</si>
  <si>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</si>
  <si>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</si>
  <si>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</si>
  <si>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</si>
  <si>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</si>
  <si>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</si>
  <si>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</si>
  <si>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</si>
  <si>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</si>
  <si>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</si>
  <si>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</si>
  <si>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</si>
  <si>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</si>
  <si>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</si>
  <si>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</si>
  <si>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</si>
  <si>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</si>
  <si>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</si>
  <si>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</si>
  <si>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</si>
  <si>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</si>
  <si>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</si>
  <si>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</si>
  <si>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</si>
  <si>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</si>
  <si>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</si>
  <si>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</si>
  <si>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</si>
  <si>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</si>
  <si>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</si>
  <si>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</si>
  <si>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</si>
  <si>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</si>
  <si>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</si>
  <si>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</si>
  <si>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</si>
  <si>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</si>
  <si>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</si>
  <si>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</si>
  <si>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</si>
  <si>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</si>
  <si>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</si>
  <si>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</si>
  <si>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</si>
  <si>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</si>
  <si>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</si>
  <si>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</si>
  <si>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</si>
  <si>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</si>
  <si>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</si>
  <si>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</si>
  <si>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</si>
  <si>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</si>
  <si>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</si>
  <si>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</si>
  <si>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</si>
  <si>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</si>
  <si>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</si>
  <si>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</si>
  <si>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</si>
  <si>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</si>
  <si>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</si>
  <si>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</si>
  <si>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</si>
  <si>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</si>
  <si>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</si>
  <si>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</si>
  <si>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</si>
  <si>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</si>
  <si>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</si>
  <si>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</si>
  <si>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</si>
  <si>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</si>
  <si>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</si>
  <si>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</si>
  <si>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</si>
  <si>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</si>
  <si>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</si>
  <si>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</si>
  <si>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</si>
  <si>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</si>
  <si>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</si>
  <si>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</si>
  <si>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</si>
  <si>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</si>
  <si>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</si>
  <si>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</si>
  <si>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</si>
  <si>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</si>
  <si>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</si>
  <si>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</si>
  <si>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</si>
  <si>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</si>
  <si>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</si>
  <si>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</si>
  <si>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</si>
  <si>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</si>
  <si>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</si>
  <si>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</si>
  <si>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</si>
  <si>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</si>
  <si>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</si>
  <si>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</si>
  <si>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</si>
  <si>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</si>
  <si>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</si>
  <si>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</si>
  <si>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</si>
  <si>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</si>
  <si>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</si>
  <si>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</si>
  <si>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</si>
  <si>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</si>
  <si>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</si>
  <si>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</si>
  <si>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</si>
  <si>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</si>
  <si>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</si>
  <si>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</si>
  <si>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</si>
  <si>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</si>
  <si>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</si>
  <si>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</si>
  <si>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</si>
  <si>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</si>
  <si>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</si>
  <si>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</si>
  <si>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</si>
  <si>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</si>
  <si>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</si>
  <si>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</si>
  <si>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</si>
  <si>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</si>
  <si>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</si>
  <si>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</si>
  <si>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</si>
  <si>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</si>
  <si>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</si>
  <si>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</si>
  <si>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</si>
  <si>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</si>
  <si>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</si>
  <si>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</si>
  <si>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</si>
  <si>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</si>
  <si>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Standalone</t>
  </si>
  <si>
    <t>Greg Svidenko</t>
  </si>
  <si>
    <t>The property was appraised at the range of $14,690,000 to $18,560,000</t>
  </si>
  <si>
    <t>Metro Transit Department</t>
  </si>
  <si>
    <t>Metro Transit</t>
  </si>
  <si>
    <t>Transit leases property at 3301 S Norfolk St, Seattle WA 98118.</t>
  </si>
  <si>
    <t>Lease of Property</t>
  </si>
  <si>
    <t>12/3/19</t>
  </si>
  <si>
    <t>12 years</t>
  </si>
  <si>
    <t>1134220</t>
  </si>
  <si>
    <t>This is a lease of a specific real property; no NPV analysis necessary.</t>
  </si>
  <si>
    <t>Base Rent</t>
  </si>
  <si>
    <t xml:space="preserve">NNN </t>
  </si>
  <si>
    <t>Taxes and property management</t>
  </si>
  <si>
    <t>Tenant Improvements</t>
  </si>
  <si>
    <t>Departent of Exectutive Services</t>
  </si>
  <si>
    <t>Metro Transit Department /  DES</t>
  </si>
  <si>
    <t>Prologis Emerald Gateway Metro Transit Department /  Departent of Executive Services (DES) Joint Lease</t>
  </si>
  <si>
    <t>- MTD is anticipating vacating the premises after 10 years. If so, DES will assume full responsibility for the remaining two years (base lease rate, NNN, etc'.).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</si>
</sst>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8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3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6" borderId="31" xfId="0" applyFont="1" applyFill="1" applyBorder="1" applyAlignment="1" applyProtection="1">
      <alignment horizontal="left" vertical="top"/>
      <protection locked="0"/>
    </xf>
    <xf numFmtId="0" fontId="32" fillId="6" borderId="31" xfId="0" applyFont="1" applyFill="1" applyBorder="1" applyAlignment="1" applyProtection="1">
      <alignment horizontal="left"/>
      <protection locked="0"/>
    </xf>
    <xf numFmtId="164" fontId="32" fillId="3" borderId="31" xfId="18" applyNumberFormat="1" applyFont="1" applyFill="1" applyBorder="1" applyAlignment="1" applyProtection="1">
      <alignment vertical="top"/>
      <protection locked="0"/>
    </xf>
    <xf numFmtId="0" fontId="32" fillId="6" borderId="31" xfId="0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" fillId="7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7" borderId="54" xfId="0" applyFont="1" applyFill="1" applyBorder="1" applyAlignment="1">
      <alignment horizontal="center" vertical="center"/>
    </xf>
    <xf numFmtId="0" fontId="14" fillId="7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60" zoomScaleNormal="60" workbookViewId="0" topLeftCell="A66">
      <selection activeCell="C153" sqref="C153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61" t="s">
        <v>60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162</v>
      </c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71" t="s">
        <v>76</v>
      </c>
      <c r="E11" s="371"/>
      <c r="F11" s="372"/>
      <c r="G11" s="138" t="s">
        <v>174</v>
      </c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73" t="s">
        <v>75</v>
      </c>
      <c r="E12" s="373"/>
      <c r="F12" s="374"/>
      <c r="G12" s="138" t="s">
        <v>173</v>
      </c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73" t="s">
        <v>74</v>
      </c>
      <c r="E13" s="373"/>
      <c r="F13" s="374"/>
      <c r="G13" s="138" t="s">
        <v>163</v>
      </c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75" t="s">
        <v>73</v>
      </c>
      <c r="E14" s="373"/>
      <c r="F14" s="374"/>
      <c r="G14" s="138" t="s">
        <v>157</v>
      </c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73" t="s">
        <v>72</v>
      </c>
      <c r="E15" s="373"/>
      <c r="F15" s="374"/>
      <c r="G15" s="138" t="s">
        <v>158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3" t="s">
        <v>103</v>
      </c>
      <c r="E16" s="373"/>
      <c r="F16" s="240"/>
      <c r="G16" s="187" t="s">
        <v>164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3" t="s">
        <v>69</v>
      </c>
      <c r="E17" s="373"/>
      <c r="F17" s="374"/>
      <c r="G17" s="141" t="s">
        <v>165</v>
      </c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71" t="s">
        <v>70</v>
      </c>
      <c r="E18" s="371"/>
      <c r="F18" s="372"/>
      <c r="G18" s="142" t="s">
        <v>48</v>
      </c>
      <c r="H18" s="117" t="s">
        <v>159</v>
      </c>
      <c r="I18" s="117"/>
      <c r="J18" s="118"/>
      <c r="K18" s="118"/>
      <c r="L18" s="118"/>
      <c r="M18" s="118"/>
      <c r="N18" s="118"/>
      <c r="O18" s="211"/>
    </row>
    <row r="19" spans="2:16" ht="15.75" thickBot="1">
      <c r="B19" s="210"/>
      <c r="C19" s="242" t="s">
        <v>38</v>
      </c>
      <c r="D19" s="371" t="s">
        <v>139</v>
      </c>
      <c r="E19" s="371"/>
      <c r="F19" s="372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5" t="s">
        <v>34</v>
      </c>
      <c r="H20" s="365"/>
      <c r="I20" s="365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 t="s">
        <v>160</v>
      </c>
      <c r="H21" s="144"/>
      <c r="I21" s="145"/>
      <c r="J21" s="146">
        <v>797</v>
      </c>
      <c r="K21" s="146" t="s">
        <v>161</v>
      </c>
      <c r="L21" s="146">
        <v>3641</v>
      </c>
      <c r="O21" s="211"/>
    </row>
    <row r="22" spans="2:15" ht="15.75" thickBot="1">
      <c r="B22" s="210"/>
      <c r="C22" s="243"/>
      <c r="D22" s="245"/>
      <c r="E22" s="245"/>
      <c r="F22" s="245"/>
      <c r="G22" s="143" t="s">
        <v>172</v>
      </c>
      <c r="H22" s="144"/>
      <c r="I22" s="145"/>
      <c r="J22" s="335"/>
      <c r="K22" s="335"/>
      <c r="L22" s="335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 t="s">
        <v>166</v>
      </c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9" t="s">
        <v>125</v>
      </c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89" t="s">
        <v>144</v>
      </c>
      <c r="E39" s="389"/>
      <c r="F39" s="389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9" t="s">
        <v>77</v>
      </c>
      <c r="E40" s="379"/>
      <c r="F40" s="380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9" t="s">
        <v>78</v>
      </c>
      <c r="E41" s="379"/>
      <c r="F41" s="380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3" t="s">
        <v>167</v>
      </c>
      <c r="E43" s="384"/>
      <c r="F43" s="384"/>
      <c r="G43" s="384"/>
      <c r="H43" s="384"/>
      <c r="I43" s="385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6" t="s">
        <v>99</v>
      </c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43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0" t="s">
        <v>20</v>
      </c>
      <c r="F57" s="370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/>
      <c r="D58" s="158" t="s">
        <v>50</v>
      </c>
      <c r="E58" s="381"/>
      <c r="F58" s="382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.7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.7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.7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7" t="s">
        <v>84</v>
      </c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2"/>
      <c r="D69" s="362"/>
      <c r="E69" s="362"/>
      <c r="F69" s="362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9" t="s">
        <v>85</v>
      </c>
      <c r="F71" s="379"/>
      <c r="G71" s="379"/>
      <c r="H71" s="379"/>
      <c r="I71" s="379"/>
      <c r="J71" s="379"/>
      <c r="K71" s="379"/>
      <c r="L71" s="379"/>
      <c r="M71" s="379"/>
      <c r="N71" s="180"/>
      <c r="O71" s="211"/>
    </row>
    <row r="72" spans="2:15" ht="13.5" customHeight="1">
      <c r="B72" s="210"/>
      <c r="C72" s="268" t="s">
        <v>25</v>
      </c>
      <c r="D72" s="269"/>
      <c r="E72" s="366" t="s">
        <v>86</v>
      </c>
      <c r="F72" s="366"/>
      <c r="G72" s="366"/>
      <c r="H72" s="366"/>
      <c r="I72" s="366"/>
      <c r="J72" s="366"/>
      <c r="K72" s="366"/>
      <c r="L72" s="366"/>
      <c r="M72" s="366"/>
      <c r="N72" s="181"/>
      <c r="O72" s="211"/>
    </row>
    <row r="73" spans="2:15" ht="15">
      <c r="B73" s="210"/>
      <c r="C73" s="268" t="s">
        <v>53</v>
      </c>
      <c r="D73" s="269"/>
      <c r="E73" s="366" t="s">
        <v>87</v>
      </c>
      <c r="F73" s="346"/>
      <c r="G73" s="346"/>
      <c r="H73" s="346"/>
      <c r="I73" s="346"/>
      <c r="J73" s="346"/>
      <c r="K73" s="346"/>
      <c r="L73" s="346"/>
      <c r="M73" s="346"/>
      <c r="N73" s="179"/>
      <c r="O73" s="211"/>
    </row>
    <row r="74" spans="2:15" ht="15">
      <c r="B74" s="210"/>
      <c r="C74" s="377" t="s">
        <v>55</v>
      </c>
      <c r="D74" s="377"/>
      <c r="E74" s="366" t="s">
        <v>88</v>
      </c>
      <c r="F74" s="346"/>
      <c r="G74" s="346"/>
      <c r="H74" s="346"/>
      <c r="I74" s="346"/>
      <c r="J74" s="346"/>
      <c r="K74" s="346"/>
      <c r="L74" s="346"/>
      <c r="M74" s="346"/>
      <c r="N74" s="179"/>
      <c r="O74" s="211"/>
    </row>
    <row r="75" spans="2:15" ht="14.25" customHeight="1">
      <c r="B75" s="210"/>
      <c r="C75" s="376" t="s">
        <v>56</v>
      </c>
      <c r="D75" s="376"/>
      <c r="E75" s="366" t="s">
        <v>89</v>
      </c>
      <c r="F75" s="366"/>
      <c r="G75" s="366"/>
      <c r="H75" s="366"/>
      <c r="I75" s="366"/>
      <c r="J75" s="366"/>
      <c r="K75" s="366"/>
      <c r="L75" s="366"/>
      <c r="M75" s="366"/>
      <c r="N75" s="181"/>
      <c r="O75" s="211"/>
    </row>
    <row r="76" spans="2:15" ht="15">
      <c r="B76" s="210"/>
      <c r="C76" s="377" t="s">
        <v>57</v>
      </c>
      <c r="D76" s="377"/>
      <c r="E76" s="366"/>
      <c r="F76" s="346"/>
      <c r="G76" s="346"/>
      <c r="H76" s="346"/>
      <c r="I76" s="346"/>
      <c r="J76" s="346"/>
      <c r="K76" s="346"/>
      <c r="L76" s="346"/>
      <c r="M76" s="346"/>
      <c r="N76" s="179"/>
      <c r="O76" s="211"/>
    </row>
    <row r="77" spans="2:15" ht="15" customHeight="1">
      <c r="B77" s="210"/>
      <c r="C77" s="378" t="s">
        <v>26</v>
      </c>
      <c r="D77" s="378"/>
      <c r="E77" s="366" t="s">
        <v>90</v>
      </c>
      <c r="F77" s="346"/>
      <c r="G77" s="346"/>
      <c r="H77" s="346"/>
      <c r="I77" s="346"/>
      <c r="J77" s="346"/>
      <c r="K77" s="346"/>
      <c r="L77" s="346"/>
      <c r="M77" s="346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160</v>
      </c>
      <c r="F80" s="121"/>
      <c r="G80" s="243" t="s">
        <v>11</v>
      </c>
      <c r="H80" s="119"/>
      <c r="I80" s="159" t="s">
        <v>166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52" t="s">
        <v>40</v>
      </c>
      <c r="D81" s="352"/>
      <c r="E81" s="353" t="s">
        <v>22</v>
      </c>
      <c r="F81" s="353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168</v>
      </c>
      <c r="D82" s="274"/>
      <c r="E82" s="153" t="s">
        <v>168</v>
      </c>
      <c r="F82" s="154"/>
      <c r="G82" s="155"/>
      <c r="H82" s="151">
        <v>778633.4890599999</v>
      </c>
      <c r="I82" s="152">
        <v>1892079.3766427499</v>
      </c>
      <c r="J82" s="151">
        <v>1948841.7372860005</v>
      </c>
      <c r="K82" s="151">
        <v>2007307.0060712504</v>
      </c>
      <c r="L82" s="151">
        <v>2067526.264569</v>
      </c>
      <c r="M82" s="151">
        <v>12728397</v>
      </c>
      <c r="N82" s="193"/>
      <c r="O82" s="211"/>
    </row>
    <row r="83" spans="2:15" ht="15.75" thickBot="1">
      <c r="B83" s="210"/>
      <c r="C83" s="273" t="s">
        <v>169</v>
      </c>
      <c r="D83" s="274"/>
      <c r="E83" s="153" t="s">
        <v>170</v>
      </c>
      <c r="F83" s="154"/>
      <c r="G83" s="155"/>
      <c r="H83" s="151">
        <v>110954.61734458333</v>
      </c>
      <c r="I83" s="152">
        <v>269619.7201473375</v>
      </c>
      <c r="J83" s="151">
        <v>277708.31175175763</v>
      </c>
      <c r="K83" s="151">
        <v>286039.56110431027</v>
      </c>
      <c r="L83" s="151">
        <v>294620.74793743977</v>
      </c>
      <c r="M83" s="151">
        <v>1813786</v>
      </c>
      <c r="N83" s="193"/>
      <c r="O83" s="211"/>
    </row>
    <row r="84" spans="2:15" ht="15.75" thickBot="1">
      <c r="B84" s="210"/>
      <c r="C84" s="390" t="s">
        <v>56</v>
      </c>
      <c r="D84" s="391"/>
      <c r="E84" s="153" t="s">
        <v>171</v>
      </c>
      <c r="F84" s="154"/>
      <c r="G84" s="155"/>
      <c r="H84" s="151">
        <v>3685000</v>
      </c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273" t="s">
        <v>26</v>
      </c>
      <c r="D85" s="27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3" t="s">
        <v>26</v>
      </c>
      <c r="D86" s="36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3" t="s">
        <v>26</v>
      </c>
      <c r="D87" s="364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67" t="s">
        <v>26</v>
      </c>
      <c r="D88" s="368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 t="s">
        <v>172</v>
      </c>
      <c r="F91" s="121"/>
      <c r="G91" s="243" t="s">
        <v>11</v>
      </c>
      <c r="H91" s="119"/>
      <c r="I91" s="336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52" t="s">
        <v>40</v>
      </c>
      <c r="D92" s="352"/>
      <c r="E92" s="353" t="s">
        <v>22</v>
      </c>
      <c r="F92" s="353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168</v>
      </c>
      <c r="D93" s="274"/>
      <c r="E93" s="153" t="s">
        <v>168</v>
      </c>
      <c r="F93" s="154"/>
      <c r="G93" s="155"/>
      <c r="H93" s="151">
        <v>99664.91094</v>
      </c>
      <c r="I93" s="152">
        <v>242185.73335725</v>
      </c>
      <c r="J93" s="151">
        <v>249451.30271400008</v>
      </c>
      <c r="K93" s="151">
        <v>256934.84392875008</v>
      </c>
      <c r="L93" s="151">
        <v>264642.89543100004</v>
      </c>
      <c r="M93" s="151">
        <v>7379944</v>
      </c>
      <c r="N93" s="193"/>
      <c r="O93" s="211"/>
    </row>
    <row r="94" spans="2:15" ht="15.75" thickBot="1">
      <c r="B94" s="210"/>
      <c r="C94" s="273" t="s">
        <v>169</v>
      </c>
      <c r="D94" s="274"/>
      <c r="E94" s="153" t="s">
        <v>170</v>
      </c>
      <c r="F94" s="154"/>
      <c r="G94" s="155"/>
      <c r="H94" s="151">
        <v>14202.165988749999</v>
      </c>
      <c r="I94" s="152">
        <v>34511.2633526625</v>
      </c>
      <c r="J94" s="151">
        <v>35546.60125324238</v>
      </c>
      <c r="K94" s="151">
        <v>36612.99929083964</v>
      </c>
      <c r="L94" s="151">
        <v>37711.38926956485</v>
      </c>
      <c r="M94" s="151">
        <v>1051636</v>
      </c>
      <c r="N94" s="193"/>
      <c r="O94" s="211"/>
    </row>
    <row r="95" spans="2:15" ht="15.75" thickBot="1">
      <c r="B95" s="210"/>
      <c r="C95" s="390" t="s">
        <v>56</v>
      </c>
      <c r="D95" s="391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63" t="s">
        <v>55</v>
      </c>
      <c r="D96" s="36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90" t="s">
        <v>56</v>
      </c>
      <c r="D97" s="391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63" t="s">
        <v>57</v>
      </c>
      <c r="D98" s="364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67" t="s">
        <v>26</v>
      </c>
      <c r="D99" s="368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hidden="1" thickBot="1">
      <c r="B103" s="210"/>
      <c r="C103" s="352" t="s">
        <v>40</v>
      </c>
      <c r="D103" s="352"/>
      <c r="E103" s="353" t="s">
        <v>22</v>
      </c>
      <c r="F103" s="353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hidden="1" thickBot="1">
      <c r="B107" s="210"/>
      <c r="C107" s="363" t="s">
        <v>55</v>
      </c>
      <c r="D107" s="36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hidden="1" thickBot="1">
      <c r="B108" s="210"/>
      <c r="C108" s="390" t="s">
        <v>56</v>
      </c>
      <c r="D108" s="39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hidden="1" thickBot="1">
      <c r="B109" s="210"/>
      <c r="C109" s="363" t="s">
        <v>57</v>
      </c>
      <c r="D109" s="36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hidden="1" thickBot="1">
      <c r="B110" s="210"/>
      <c r="C110" s="367" t="s">
        <v>26</v>
      </c>
      <c r="D110" s="368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hidden="1" thickBot="1">
      <c r="B114" s="210"/>
      <c r="C114" s="352" t="s">
        <v>40</v>
      </c>
      <c r="D114" s="352"/>
      <c r="E114" s="353" t="s">
        <v>22</v>
      </c>
      <c r="F114" s="353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hidden="1" thickBot="1">
      <c r="B118" s="210"/>
      <c r="C118" s="354" t="s">
        <v>55</v>
      </c>
      <c r="D118" s="355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hidden="1" thickBot="1">
      <c r="B119" s="210"/>
      <c r="C119" s="356" t="s">
        <v>56</v>
      </c>
      <c r="D119" s="35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hidden="1" thickBot="1">
      <c r="B120" s="210"/>
      <c r="C120" s="354" t="s">
        <v>57</v>
      </c>
      <c r="D120" s="355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hidden="1" thickBot="1">
      <c r="B121" s="210"/>
      <c r="C121" s="358" t="s">
        <v>26</v>
      </c>
      <c r="D121" s="35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hidden="1" thickBot="1">
      <c r="B125" s="210"/>
      <c r="C125" s="352" t="s">
        <v>40</v>
      </c>
      <c r="D125" s="352"/>
      <c r="E125" s="353" t="s">
        <v>22</v>
      </c>
      <c r="F125" s="353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hidden="1" thickBot="1">
      <c r="B129" s="210"/>
      <c r="C129" s="354" t="s">
        <v>55</v>
      </c>
      <c r="D129" s="355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hidden="1" thickBot="1">
      <c r="B130" s="210"/>
      <c r="C130" s="356" t="s">
        <v>56</v>
      </c>
      <c r="D130" s="35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hidden="1" thickBot="1">
      <c r="B131" s="210"/>
      <c r="C131" s="354" t="s">
        <v>57</v>
      </c>
      <c r="D131" s="355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hidden="1" thickBot="1">
      <c r="B132" s="210"/>
      <c r="C132" s="358" t="s">
        <v>26</v>
      </c>
      <c r="D132" s="35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hidden="1" thickBot="1">
      <c r="B136" s="210"/>
      <c r="C136" s="352" t="s">
        <v>40</v>
      </c>
      <c r="D136" s="352"/>
      <c r="E136" s="353" t="s">
        <v>22</v>
      </c>
      <c r="F136" s="353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hidden="1" thickBot="1">
      <c r="B140" s="210"/>
      <c r="C140" s="354" t="s">
        <v>55</v>
      </c>
      <c r="D140" s="355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hidden="1" thickBot="1">
      <c r="B141" s="210"/>
      <c r="C141" s="356" t="s">
        <v>56</v>
      </c>
      <c r="D141" s="35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hidden="1" thickBot="1">
      <c r="B142" s="210"/>
      <c r="C142" s="354" t="s">
        <v>57</v>
      </c>
      <c r="D142" s="355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hidden="1" thickBot="1">
      <c r="B143" s="210"/>
      <c r="C143" s="358" t="s">
        <v>26</v>
      </c>
      <c r="D143" s="35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6" t="s">
        <v>100</v>
      </c>
      <c r="D148" s="346"/>
      <c r="E148" s="346"/>
      <c r="F148" s="346"/>
      <c r="G148" s="346"/>
      <c r="H148" s="346"/>
      <c r="I148" s="346"/>
      <c r="J148" s="346"/>
      <c r="K148" s="346"/>
      <c r="L148" s="346"/>
      <c r="M148" s="346"/>
      <c r="N148" s="179"/>
      <c r="O148" s="224"/>
      <c r="P148" s="225"/>
      <c r="Q148" s="225"/>
    </row>
    <row r="149" spans="2:17" ht="12.75" customHeight="1">
      <c r="B149" s="210"/>
      <c r="C149" s="346" t="s">
        <v>132</v>
      </c>
      <c r="D149" s="346"/>
      <c r="E149" s="346"/>
      <c r="F149" s="346"/>
      <c r="G149" s="346"/>
      <c r="H149" s="346"/>
      <c r="I149" s="346"/>
      <c r="J149" s="346"/>
      <c r="K149" s="346"/>
      <c r="L149" s="346"/>
      <c r="M149" s="346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60" t="s">
        <v>18</v>
      </c>
      <c r="D155" s="360" t="s">
        <v>39</v>
      </c>
      <c r="E155" s="350" t="s">
        <v>23</v>
      </c>
      <c r="F155" s="350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53"/>
      <c r="D156" s="353"/>
      <c r="E156" s="351"/>
      <c r="F156" s="351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 t="s">
        <v>160</v>
      </c>
      <c r="D157" s="160" t="s">
        <v>166</v>
      </c>
      <c r="E157" s="153"/>
      <c r="F157" s="154"/>
      <c r="G157" s="337">
        <v>5991226</v>
      </c>
      <c r="H157" s="163"/>
      <c r="I157" s="326"/>
      <c r="J157" s="337">
        <v>13618331</v>
      </c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338"/>
      <c r="H158" s="163"/>
      <c r="I158" s="326"/>
      <c r="J158" s="338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0"/>
      <c r="G171" s="341"/>
      <c r="H171" s="341"/>
      <c r="I171" s="341"/>
      <c r="J171" s="341"/>
      <c r="K171" s="341"/>
      <c r="L171" s="341"/>
      <c r="M171" s="341"/>
      <c r="N171" s="34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6" t="s">
        <v>155</v>
      </c>
      <c r="D173" s="346"/>
      <c r="E173" s="346"/>
      <c r="F173" s="346"/>
      <c r="G173" s="346"/>
      <c r="H173" s="346"/>
      <c r="I173" s="346"/>
      <c r="J173" s="346"/>
      <c r="K173" s="346"/>
      <c r="L173" s="346"/>
      <c r="M173" s="346"/>
      <c r="N173" s="179"/>
      <c r="O173" s="224"/>
    </row>
    <row r="174" spans="2:15" ht="34.5" customHeight="1" thickBot="1">
      <c r="B174" s="210"/>
      <c r="C174" s="343" t="s">
        <v>175</v>
      </c>
      <c r="D174" s="344"/>
      <c r="E174" s="344"/>
      <c r="F174" s="344"/>
      <c r="G174" s="344"/>
      <c r="H174" s="344"/>
      <c r="I174" s="344"/>
      <c r="J174" s="344"/>
      <c r="K174" s="344"/>
      <c r="L174" s="344"/>
      <c r="M174" s="344"/>
      <c r="N174" s="345"/>
      <c r="O174" s="224"/>
    </row>
    <row r="175" spans="2:15" ht="34.5" customHeight="1" thickBot="1">
      <c r="B175" s="210"/>
      <c r="C175" s="347" t="s">
        <v>123</v>
      </c>
      <c r="D175" s="348"/>
      <c r="E175" s="348"/>
      <c r="F175" s="348"/>
      <c r="G175" s="348"/>
      <c r="H175" s="348"/>
      <c r="I175" s="348"/>
      <c r="J175" s="348"/>
      <c r="K175" s="348"/>
      <c r="L175" s="348"/>
      <c r="M175" s="348"/>
      <c r="N175" s="349"/>
      <c r="O175" s="224"/>
    </row>
    <row r="176" spans="2:15" ht="34.5" customHeight="1" thickBot="1">
      <c r="B176" s="210"/>
      <c r="C176" s="347" t="s">
        <v>123</v>
      </c>
      <c r="D176" s="348"/>
      <c r="E176" s="348"/>
      <c r="F176" s="348"/>
      <c r="G176" s="348"/>
      <c r="H176" s="348"/>
      <c r="I176" s="348"/>
      <c r="J176" s="348"/>
      <c r="K176" s="348"/>
      <c r="L176" s="348"/>
      <c r="M176" s="348"/>
      <c r="N176" s="349"/>
      <c r="O176" s="224"/>
    </row>
    <row r="177" spans="2:15" ht="34.5" customHeight="1" thickBot="1">
      <c r="B177" s="210"/>
      <c r="C177" s="347" t="s">
        <v>123</v>
      </c>
      <c r="D177" s="348"/>
      <c r="E177" s="348"/>
      <c r="F177" s="348"/>
      <c r="G177" s="348"/>
      <c r="H177" s="348"/>
      <c r="I177" s="348"/>
      <c r="J177" s="348"/>
      <c r="K177" s="348"/>
      <c r="L177" s="348"/>
      <c r="M177" s="348"/>
      <c r="N177" s="349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6" t="s">
        <v>156</v>
      </c>
      <c r="D179" s="346"/>
      <c r="E179" s="346"/>
      <c r="F179" s="346"/>
      <c r="G179" s="346"/>
      <c r="H179" s="346"/>
      <c r="I179" s="346"/>
      <c r="J179" s="346"/>
      <c r="K179" s="346"/>
      <c r="L179" s="346"/>
      <c r="M179" s="346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9"/>
      <c r="D202" s="339"/>
      <c r="E202" s="339"/>
      <c r="F202" s="339"/>
      <c r="G202" s="339"/>
      <c r="H202" s="339"/>
      <c r="I202" s="339"/>
      <c r="J202" s="339"/>
      <c r="K202" s="339"/>
      <c r="L202" s="339"/>
      <c r="M202" s="339"/>
      <c r="N202" s="339"/>
      <c r="O202" s="339"/>
      <c r="P202" s="339"/>
      <c r="Q202" s="33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1134220</v>
      </c>
      <c r="D204" s="227" t="s">
        <v>43</v>
      </c>
      <c r="E204" s="228" t="str">
        <f>IF(D52="Y",CONCATENATE(F52," in fund balance is being used to cover indicated expenditures.  "),"")</f>
        <v xml:space="preserve"> in fund balance is being used to cover indicated expenditures.  </v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2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84:D84"/>
    <mergeCell ref="C95:D95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58:F58"/>
    <mergeCell ref="E76:M76"/>
    <mergeCell ref="D18:F18"/>
    <mergeCell ref="D43:I43"/>
    <mergeCell ref="C48:M48"/>
    <mergeCell ref="C68:M68"/>
    <mergeCell ref="C74:D74"/>
    <mergeCell ref="D39:F39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C2:M2"/>
    <mergeCell ref="C69:F69"/>
    <mergeCell ref="C92:D92"/>
    <mergeCell ref="E92:F92"/>
    <mergeCell ref="C96:D96"/>
    <mergeCell ref="G20:I20"/>
    <mergeCell ref="E77:M77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E135 E80 E91 E113 C58:C63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B125" sqref="B125:S125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.75">
      <c r="A1" s="435" t="s">
        <v>49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2" t="s">
        <v>31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1"/>
    </row>
    <row r="4" spans="1:20" ht="3" customHeight="1" thickBot="1" thickTop="1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1"/>
    </row>
    <row r="5" spans="1:19" ht="14.25">
      <c r="A5" s="456" t="s">
        <v>7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5"/>
    </row>
    <row r="6" spans="1:20" ht="14.25">
      <c r="A6" s="452" t="s">
        <v>0</v>
      </c>
      <c r="B6" s="453"/>
      <c r="C6" s="451" t="str">
        <f>IF('2a.  Simple Form Data Entry'!G11="","   ",'2a.  Simple Form Data Entry'!G11)</f>
        <v>Prologis Emerald Gateway Metro Transit Department /  Departent of Executive Services (DES) Joint Lease</v>
      </c>
      <c r="D6" s="451"/>
      <c r="E6" s="451"/>
      <c r="F6" s="451"/>
      <c r="G6" s="451"/>
      <c r="H6" s="451"/>
      <c r="I6" s="451"/>
      <c r="J6" s="451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12 years</v>
      </c>
      <c r="S6" s="71" t="s">
        <v>17</v>
      </c>
      <c r="T6" s="11"/>
    </row>
    <row r="7" spans="1:20" ht="13.5" customHeight="1">
      <c r="A7" s="457" t="s">
        <v>152</v>
      </c>
      <c r="B7" s="448"/>
      <c r="C7" s="458" t="str">
        <f>IF('2a.  Simple Form Data Entry'!G12="","   ",'2a.  Simple Form Data Entry'!G12)</f>
        <v>Metro Transit Department /  DES</v>
      </c>
      <c r="D7" s="458"/>
      <c r="E7" s="458"/>
      <c r="F7" s="458"/>
      <c r="G7" s="458"/>
      <c r="H7" s="458"/>
      <c r="I7" s="458"/>
      <c r="J7" s="458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49" t="s">
        <v>2</v>
      </c>
      <c r="B8" s="450"/>
      <c r="C8" s="292" t="str">
        <f>IF('2a.  Simple Form Data Entry'!G15="","   ",'2a.  Simple Form Data Entry'!G15)</f>
        <v>Greg Svidenko</v>
      </c>
      <c r="E8" s="292"/>
      <c r="F8" s="450" t="s">
        <v>8</v>
      </c>
      <c r="G8" s="450"/>
      <c r="H8" s="329" t="str">
        <f>IF('2a.  Simple Form Data Entry'!G15=""," ",'2a.  Simple Form Data Entry'!G16)</f>
        <v>12/3/19</v>
      </c>
      <c r="I8" s="292"/>
      <c r="J8" s="292"/>
      <c r="L8" s="448" t="s">
        <v>10</v>
      </c>
      <c r="M8" s="448"/>
      <c r="N8" s="448"/>
      <c r="O8" s="448"/>
      <c r="P8" s="74"/>
      <c r="Q8" s="74"/>
      <c r="R8" s="292" t="str">
        <f>IF('2a.  Simple Form Data Entry'!G13="","   ",'2a.  Simple Form Data Entry'!G13)</f>
        <v>Lease of Property</v>
      </c>
      <c r="S8" s="328"/>
      <c r="T8" s="292"/>
      <c r="U8" s="292"/>
      <c r="V8" s="292"/>
      <c r="W8" s="292"/>
      <c r="X8" s="292"/>
    </row>
    <row r="9" spans="1:24" ht="13.5" customHeight="1">
      <c r="A9" s="449" t="s">
        <v>3</v>
      </c>
      <c r="B9" s="450"/>
      <c r="C9" s="295"/>
      <c r="D9" s="292"/>
      <c r="E9" s="292"/>
      <c r="F9" s="450" t="s">
        <v>13</v>
      </c>
      <c r="G9" s="450"/>
      <c r="H9" s="292"/>
      <c r="I9" s="292"/>
      <c r="J9" s="292"/>
      <c r="L9" s="448" t="s">
        <v>9</v>
      </c>
      <c r="M9" s="448"/>
      <c r="N9" s="448"/>
      <c r="O9" s="448"/>
      <c r="P9" s="55"/>
      <c r="Q9" s="55"/>
      <c r="R9" s="292" t="str">
        <f>IF('2a.  Simple Form Data Entry'!G14="","   ",'2a.  Simple Form Data Entry'!G14)</f>
        <v>Standalone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42" t="str">
        <f>IF('2a.  Simple Form Data Entry'!G10=""," ",'2a.  Simple Form Data Entry'!G10)</f>
        <v>Transit leases property at 3301 S Norfolk St, Seattle WA 98118.</v>
      </c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3"/>
      <c r="T10" s="11"/>
    </row>
    <row r="11" spans="1:20" ht="13.5" thickBot="1">
      <c r="A11" s="332"/>
      <c r="B11" s="333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2" t="s">
        <v>14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7" t="s">
        <v>32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1" t="s">
        <v>145</v>
      </c>
      <c r="B17" s="441"/>
      <c r="C17" s="441"/>
      <c r="D17" s="441"/>
      <c r="E17" s="438" t="str">
        <f>IF('2a.  Simple Form Data Entry'!G39="N","NA",'2a.  Simple Form Data Entry'!G40)</f>
        <v>NA</v>
      </c>
      <c r="F17" s="439"/>
      <c r="G17" s="440"/>
      <c r="H17" s="400" t="s">
        <v>153</v>
      </c>
      <c r="I17" s="401"/>
      <c r="J17" s="401"/>
      <c r="K17" s="401"/>
      <c r="L17" s="401"/>
      <c r="M17" s="401"/>
      <c r="N17" s="310"/>
      <c r="O17" s="393" t="str">
        <f>IF('2a.  Simple Form Data Entry'!G39="N","NA",'2a.  Simple Form Data Entry'!G41)</f>
        <v>NA</v>
      </c>
      <c r="P17" s="394"/>
      <c r="Q17" s="394"/>
      <c r="R17" s="394"/>
      <c r="S17" s="395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7" t="s">
        <v>33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2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4.2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2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2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2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2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06" t="str">
        <f>IF('2a.  Simple Form Data Entry'!E80="","   ",'2a.  Simple Form Data Entry'!E80)</f>
        <v>Metro Transit Department</v>
      </c>
      <c r="B35" s="407"/>
      <c r="C35" s="408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797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Metro Transit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3641</v>
      </c>
      <c r="G35" s="79" t="str">
        <f>IF('2a.  Simple Form Data Entry'!I80="","   ",'2a.  Simple Form Data Entry'!I80)</f>
        <v>1134220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3" t="str">
        <f>IF('2a.  Simple Form Data Entry'!E82="","  ",'2a.  Simple Form Data Entry'!E82)</f>
        <v>Base Rent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778633.4890599999</v>
      </c>
      <c r="L36" s="80">
        <f>J36+K36</f>
        <v>778633.4890599999</v>
      </c>
      <c r="M36" s="80">
        <f>'2a.  Simple Form Data Entry'!I82</f>
        <v>1892079.3766427499</v>
      </c>
      <c r="N36" s="80">
        <f>'2a.  Simple Form Data Entry'!J82</f>
        <v>1948841.7372860005</v>
      </c>
      <c r="O36" s="80">
        <f aca="true" t="shared" si="5" ref="O36:O43">M36+N36</f>
        <v>3840921.11392875</v>
      </c>
      <c r="P36" s="80">
        <f>'2a.  Simple Form Data Entry'!K82</f>
        <v>2007307.0060712504</v>
      </c>
      <c r="Q36" s="80">
        <f>'2a.  Simple Form Data Entry'!L82</f>
        <v>2067526.264569</v>
      </c>
      <c r="R36" s="80">
        <f aca="true" t="shared" si="6" ref="R36:R43">P36+Q36</f>
        <v>4074833.2706402503</v>
      </c>
      <c r="S36" s="83">
        <f>'2a.  Simple Form Data Entry'!M82</f>
        <v>12728397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3" t="str">
        <f>IF('2a.  Simple Form Data Entry'!E83="","  ",'2a.  Simple Form Data Entry'!E83)</f>
        <v>Taxes and property management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110954.61734458333</v>
      </c>
      <c r="L37" s="80">
        <f aca="true" t="shared" si="7" ref="L37:L43">J37+K37</f>
        <v>110954.61734458333</v>
      </c>
      <c r="M37" s="80">
        <f>'2a.  Simple Form Data Entry'!I83</f>
        <v>269619.7201473375</v>
      </c>
      <c r="N37" s="80">
        <f>'2a.  Simple Form Data Entry'!J83</f>
        <v>277708.31175175763</v>
      </c>
      <c r="O37" s="80">
        <f t="shared" si="5"/>
        <v>547328.031899095</v>
      </c>
      <c r="P37" s="80">
        <f>'2a.  Simple Form Data Entry'!K83</f>
        <v>286039.56110431027</v>
      </c>
      <c r="Q37" s="80">
        <f>'2a.  Simple Form Data Entry'!L83</f>
        <v>294620.74793743977</v>
      </c>
      <c r="R37" s="80">
        <f t="shared" si="6"/>
        <v>580660.30904175</v>
      </c>
      <c r="S37" s="83">
        <f>'2a.  Simple Form Data Entry'!M83</f>
        <v>1813786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3" t="str">
        <f>IF('2a.  Simple Form Data Entry'!E84="","  ",'2a.  Simple Form Data Entry'!E84)</f>
        <v>Tenant Improvements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3685000</v>
      </c>
      <c r="L38" s="80">
        <f t="shared" si="7"/>
        <v>3685000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6" t="s">
        <v>55</v>
      </c>
      <c r="C39" s="397"/>
      <c r="D39" s="45"/>
      <c r="E39" s="45"/>
      <c r="F39" s="45"/>
      <c r="G39" s="45"/>
      <c r="H39" s="203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8" t="s">
        <v>56</v>
      </c>
      <c r="C40" s="399"/>
      <c r="D40" s="45"/>
      <c r="E40" s="45"/>
      <c r="F40" s="45"/>
      <c r="G40" s="45"/>
      <c r="H40" s="203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6" t="s">
        <v>57</v>
      </c>
      <c r="C41" s="397"/>
      <c r="D41" s="45"/>
      <c r="E41" s="45"/>
      <c r="F41" s="45"/>
      <c r="G41" s="45"/>
      <c r="H41" s="203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2" t="s">
        <v>26</v>
      </c>
      <c r="C42" s="413"/>
      <c r="D42" s="45"/>
      <c r="E42" s="45"/>
      <c r="F42" s="45"/>
      <c r="G42" s="45"/>
      <c r="H42" s="203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4574588.106404583</v>
      </c>
      <c r="L43" s="63">
        <f t="shared" si="7"/>
        <v>4574588.106404583</v>
      </c>
      <c r="M43" s="63">
        <f t="shared" si="8"/>
        <v>2161699.0967900874</v>
      </c>
      <c r="N43" s="63">
        <f t="shared" si="8"/>
        <v>2226550.0490377583</v>
      </c>
      <c r="O43" s="63">
        <f t="shared" si="5"/>
        <v>4388249.145827846</v>
      </c>
      <c r="P43" s="63">
        <f aca="true" t="shared" si="9" ref="P43:Q43">SUM(P36:P42)</f>
        <v>2293346.5671755606</v>
      </c>
      <c r="Q43" s="63">
        <f t="shared" si="9"/>
        <v>2362147.01250644</v>
      </c>
      <c r="R43" s="63">
        <f t="shared" si="6"/>
        <v>4655493.579682</v>
      </c>
      <c r="S43" s="64">
        <f t="shared" si="8"/>
        <v>14542183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409" t="str">
        <f>IF('2a.  Simple Form Data Entry'!E91="","   ",'2a.  Simple Form Data Entry'!E91)</f>
        <v>Departent of Exectutive Services</v>
      </c>
      <c r="B45" s="410"/>
      <c r="C45" s="411"/>
      <c r="D45" s="177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>0</v>
      </c>
      <c r="E45" s="89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>0</v>
      </c>
      <c r="F45" s="177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>0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3" t="str">
        <f>IF('2a.  Simple Form Data Entry'!E93="","  ",'2a.  Simple Form Data Entry'!E93)</f>
        <v>Base Rent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99664.91094</v>
      </c>
      <c r="L46" s="80">
        <f aca="true" t="shared" si="10" ref="L46:L95">J46+K46</f>
        <v>99664.91094</v>
      </c>
      <c r="M46" s="81">
        <f>'2a.  Simple Form Data Entry'!I93</f>
        <v>242185.73335725</v>
      </c>
      <c r="N46" s="81">
        <f>'2a.  Simple Form Data Entry'!J93</f>
        <v>249451.30271400008</v>
      </c>
      <c r="O46" s="80">
        <f aca="true" t="shared" si="11" ref="O46:O95">M46+N46</f>
        <v>491637.0360712501</v>
      </c>
      <c r="P46" s="81">
        <f>'2a.  Simple Form Data Entry'!K93</f>
        <v>256934.84392875008</v>
      </c>
      <c r="Q46" s="81">
        <f>'2a.  Simple Form Data Entry'!L93</f>
        <v>264642.89543100004</v>
      </c>
      <c r="R46" s="80">
        <f aca="true" t="shared" si="12" ref="R46:R95">P46+Q46</f>
        <v>521577.7393597501</v>
      </c>
      <c r="S46" s="83">
        <f>'2a.  Simple Form Data Entry'!M93</f>
        <v>7379944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3" t="str">
        <f>IF('2a.  Simple Form Data Entry'!E94="","  ",'2a.  Simple Form Data Entry'!E94)</f>
        <v>Taxes and property management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14202.165988749999</v>
      </c>
      <c r="L47" s="80">
        <f t="shared" si="10"/>
        <v>14202.165988749999</v>
      </c>
      <c r="M47" s="81">
        <f>'2a.  Simple Form Data Entry'!I94</f>
        <v>34511.2633526625</v>
      </c>
      <c r="N47" s="81">
        <f>'2a.  Simple Form Data Entry'!J94</f>
        <v>35546.60125324238</v>
      </c>
      <c r="O47" s="80">
        <f t="shared" si="11"/>
        <v>70057.86460590488</v>
      </c>
      <c r="P47" s="81">
        <f>'2a.  Simple Form Data Entry'!K94</f>
        <v>36612.99929083964</v>
      </c>
      <c r="Q47" s="81">
        <f>'2a.  Simple Form Data Entry'!L94</f>
        <v>37711.38926956485</v>
      </c>
      <c r="R47" s="80">
        <f t="shared" si="12"/>
        <v>74324.38856040448</v>
      </c>
      <c r="S47" s="83">
        <f>'2a.  Simple Form Data Entry'!M94</f>
        <v>1051636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6" t="s">
        <v>55</v>
      </c>
      <c r="C49" s="397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8" t="s">
        <v>56</v>
      </c>
      <c r="C50" s="399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6" t="s">
        <v>57</v>
      </c>
      <c r="C51" s="397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2" t="s">
        <v>26</v>
      </c>
      <c r="C52" s="413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113867.07692875</v>
      </c>
      <c r="L53" s="63">
        <f t="shared" si="10"/>
        <v>113867.07692875</v>
      </c>
      <c r="M53" s="63">
        <f t="shared" si="13"/>
        <v>276696.9967099125</v>
      </c>
      <c r="N53" s="63">
        <f t="shared" si="13"/>
        <v>284997.90396724246</v>
      </c>
      <c r="O53" s="63">
        <f t="shared" si="11"/>
        <v>561694.900677155</v>
      </c>
      <c r="P53" s="63">
        <f aca="true" t="shared" si="14" ref="P53:Q53">SUM(P46:P52)</f>
        <v>293547.84321958973</v>
      </c>
      <c r="Q53" s="63">
        <f t="shared" si="14"/>
        <v>302354.28470056487</v>
      </c>
      <c r="R53" s="63">
        <f t="shared" si="12"/>
        <v>595902.1279201546</v>
      </c>
      <c r="S53" s="64">
        <f t="shared" si="13"/>
        <v>8431580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 hidden="1">
      <c r="A55" s="409" t="str">
        <f>IF('2a.  Simple Form Data Entry'!E102="","   ",'2a.  Simple Form Data Entry'!E102)</f>
        <v xml:space="preserve">   </v>
      </c>
      <c r="B55" s="410"/>
      <c r="C55" s="411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6" t="s">
        <v>55</v>
      </c>
      <c r="C59" s="397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8" t="s">
        <v>56</v>
      </c>
      <c r="C60" s="399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6" t="s">
        <v>57</v>
      </c>
      <c r="C61" s="397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2" t="s">
        <v>26</v>
      </c>
      <c r="C62" s="413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2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 hidden="1">
      <c r="A65" s="409" t="str">
        <f>IF('2a.  Simple Form Data Entry'!E113="","   ",'2a.  Simple Form Data Entry'!E113)</f>
        <v xml:space="preserve">   </v>
      </c>
      <c r="B65" s="410"/>
      <c r="C65" s="411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6" t="s">
        <v>55</v>
      </c>
      <c r="C69" s="397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8" t="s">
        <v>56</v>
      </c>
      <c r="C70" s="399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6" t="s">
        <v>57</v>
      </c>
      <c r="C71" s="397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2" t="s">
        <v>26</v>
      </c>
      <c r="C72" s="413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2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 hidden="1">
      <c r="A75" s="409" t="str">
        <f>IF('2a.  Simple Form Data Entry'!E124="","   ",'2a.  Simple Form Data Entry'!E124)</f>
        <v xml:space="preserve">   </v>
      </c>
      <c r="B75" s="410"/>
      <c r="C75" s="411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2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2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25" hidden="1">
      <c r="A79" s="19"/>
      <c r="B79" s="396" t="s">
        <v>55</v>
      </c>
      <c r="C79" s="397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25" hidden="1">
      <c r="A80" s="19"/>
      <c r="B80" s="398" t="s">
        <v>56</v>
      </c>
      <c r="C80" s="399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25" hidden="1">
      <c r="A81" s="19"/>
      <c r="B81" s="396" t="s">
        <v>57</v>
      </c>
      <c r="C81" s="397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25" hidden="1">
      <c r="A82" s="19"/>
      <c r="B82" s="412" t="s">
        <v>26</v>
      </c>
      <c r="C82" s="413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2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 hidden="1">
      <c r="A85" s="409" t="str">
        <f>IF('2a.  Simple Form Data Entry'!E135="","   ",'2a.  Simple Form Data Entry'!E135)</f>
        <v xml:space="preserve">   </v>
      </c>
      <c r="B85" s="410"/>
      <c r="C85" s="411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2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2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25" hidden="1">
      <c r="A89" s="19"/>
      <c r="B89" s="396" t="s">
        <v>55</v>
      </c>
      <c r="C89" s="397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25" hidden="1">
      <c r="A90" s="19"/>
      <c r="B90" s="398" t="s">
        <v>56</v>
      </c>
      <c r="C90" s="399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25" hidden="1">
      <c r="A91" s="19"/>
      <c r="B91" s="396" t="s">
        <v>57</v>
      </c>
      <c r="C91" s="397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25" hidden="1">
      <c r="A92" s="19"/>
      <c r="B92" s="412" t="s">
        <v>26</v>
      </c>
      <c r="C92" s="413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4688455.183333333</v>
      </c>
      <c r="L95" s="56">
        <f t="shared" si="10"/>
        <v>4688455.183333333</v>
      </c>
      <c r="M95" s="56">
        <f t="shared" si="23"/>
        <v>2438396.0935</v>
      </c>
      <c r="N95" s="56">
        <f t="shared" si="23"/>
        <v>2511547.953005001</v>
      </c>
      <c r="O95" s="56">
        <f t="shared" si="11"/>
        <v>4949944.046505</v>
      </c>
      <c r="P95" s="56">
        <f aca="true" t="shared" si="24" ref="P95:Q95">P73+P63+P53+P43+P83+P93</f>
        <v>2586894.4103951505</v>
      </c>
      <c r="Q95" s="56">
        <f t="shared" si="24"/>
        <v>2664501.297207005</v>
      </c>
      <c r="R95" s="56">
        <f t="shared" si="12"/>
        <v>5251395.707602155</v>
      </c>
      <c r="S95" s="65">
        <f t="shared" si="23"/>
        <v>22973763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6" t="s">
        <v>15</v>
      </c>
      <c r="B97" s="436"/>
      <c r="C97" s="436"/>
      <c r="D97" s="436"/>
      <c r="E97" s="436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9" t="s">
        <v>18</v>
      </c>
      <c r="B101" s="460"/>
      <c r="C101" s="461"/>
      <c r="D101" s="421" t="s">
        <v>19</v>
      </c>
      <c r="E101" s="421" t="s">
        <v>5</v>
      </c>
      <c r="F101" s="414" t="s">
        <v>104</v>
      </c>
      <c r="G101" s="421" t="s">
        <v>11</v>
      </c>
      <c r="H101" s="432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16" t="str">
        <f>CONCATENATE(L24," Appropriation Change")</f>
        <v>2019 / 2020 Appropriation Change</v>
      </c>
      <c r="P101" s="42"/>
      <c r="Q101" s="314"/>
      <c r="R101" s="425" t="s">
        <v>137</v>
      </c>
      <c r="S101" s="426"/>
      <c r="T101" s="42"/>
    </row>
    <row r="102" spans="1:20" ht="27.75" customHeight="1" thickBot="1">
      <c r="A102" s="462"/>
      <c r="B102" s="463"/>
      <c r="C102" s="464"/>
      <c r="D102" s="422"/>
      <c r="E102" s="422"/>
      <c r="F102" s="415"/>
      <c r="G102" s="422"/>
      <c r="H102" s="433"/>
      <c r="I102" s="316"/>
      <c r="J102" s="191" t="s">
        <v>24</v>
      </c>
      <c r="K102" s="287" t="str">
        <f>'2a.  Simple Form Data Entry'!H156</f>
        <v>Allocation Change</v>
      </c>
      <c r="L102" s="417"/>
      <c r="P102" s="42"/>
      <c r="Q102" s="314"/>
      <c r="R102" s="427"/>
      <c r="S102" s="428"/>
      <c r="T102" s="42"/>
    </row>
    <row r="103" spans="1:20" ht="47.25" customHeight="1">
      <c r="A103" s="99" t="str">
        <f>IF('2a.  Simple Form Data Entry'!C157="","   ",'2a.  Simple Form Data Entry'!C157)</f>
        <v>Metro Transit Department</v>
      </c>
      <c r="B103" s="78"/>
      <c r="C103" s="78"/>
      <c r="D103" s="177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>797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>Metro Transit</v>
      </c>
      <c r="F103" s="177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>3641</v>
      </c>
      <c r="G103" s="90" t="str">
        <f>IF('2a.  Simple Form Data Entry'!C157="","   ",'2a.  Simple Form Data Entry'!D157)</f>
        <v>1134220</v>
      </c>
      <c r="H103" s="197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7"/>
      <c r="J103" s="100">
        <f>'2a.  Simple Form Data Entry'!G157</f>
        <v>5991226</v>
      </c>
      <c r="K103" s="100">
        <f>'2a.  Simple Form Data Entry'!H157</f>
        <v>0</v>
      </c>
      <c r="L103" s="311">
        <f>J103+K103</f>
        <v>5991226</v>
      </c>
      <c r="P103" s="42"/>
      <c r="Q103" s="304"/>
      <c r="R103" s="423">
        <f>'2a.  Simple Form Data Entry'!J157</f>
        <v>13618331</v>
      </c>
      <c r="S103" s="424"/>
      <c r="T103" s="42"/>
    </row>
    <row r="104" spans="1:20" ht="14.2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2">
        <f>'2a.  Simple Form Data Entry'!J158</f>
        <v>0</v>
      </c>
      <c r="S104" s="403"/>
      <c r="T104" s="42"/>
    </row>
    <row r="105" spans="1:20" ht="14.2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2">
        <f>'2a.  Simple Form Data Entry'!J159</f>
        <v>0</v>
      </c>
      <c r="S105" s="403"/>
      <c r="T105" s="42"/>
    </row>
    <row r="106" spans="1:20" ht="14.2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2">
        <f>'2a.  Simple Form Data Entry'!J160</f>
        <v>0</v>
      </c>
      <c r="S106" s="403"/>
      <c r="T106" s="42"/>
    </row>
    <row r="107" spans="1:20" ht="14.2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2">
        <f>'2a.  Simple Form Data Entry'!J161</f>
        <v>0</v>
      </c>
      <c r="S107" s="403"/>
      <c r="T107" s="42"/>
    </row>
    <row r="108" spans="1:20" ht="14.2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2">
        <f>'2a.  Simple Form Data Entry'!J162</f>
        <v>0</v>
      </c>
      <c r="S108" s="403"/>
      <c r="T108" s="42"/>
    </row>
    <row r="109" spans="1:20" ht="1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5991226</v>
      </c>
      <c r="K109" s="66">
        <f>SUM(K103:K108)</f>
        <v>0</v>
      </c>
      <c r="L109" s="312">
        <f t="shared" si="25"/>
        <v>5991226</v>
      </c>
      <c r="P109" s="42"/>
      <c r="Q109" s="305"/>
      <c r="R109" s="404">
        <f>SUM(R103:S107)</f>
        <v>13618331</v>
      </c>
      <c r="S109" s="40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2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4" t="str">
        <f>IF('2a.  Simple Form Data Entry'!G39="Y","See note 5 below.",'2a.  Simple Form Data Entry'!D43)</f>
        <v>This is a lease of a specific real property; no NPV analysis necessary.</v>
      </c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  <c r="R112" s="434"/>
      <c r="S112" s="434"/>
      <c r="T112" s="5"/>
    </row>
    <row r="113" spans="1:20" ht="14.25">
      <c r="A113" s="68" t="s">
        <v>112</v>
      </c>
      <c r="B113" s="429" t="s">
        <v>150</v>
      </c>
      <c r="C113" s="429"/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5"/>
    </row>
    <row r="114" spans="1:20" ht="15" customHeight="1">
      <c r="A114" s="69" t="s">
        <v>52</v>
      </c>
      <c r="B114" s="430" t="s">
        <v>116</v>
      </c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5"/>
    </row>
    <row r="115" spans="1:20" ht="13.5">
      <c r="A115" s="69" t="s">
        <v>113</v>
      </c>
      <c r="B115" s="431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 xml:space="preserve"> in fund balance is being used to cover indicated expenditures.  </v>
      </c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5"/>
    </row>
    <row r="116" spans="1:20" ht="13.5" customHeight="1">
      <c r="A116" s="67" t="s">
        <v>114</v>
      </c>
      <c r="B116" s="420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0"/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5"/>
    </row>
    <row r="117" spans="1:20" ht="16.5" customHeight="1">
      <c r="A117" s="67" t="s">
        <v>118</v>
      </c>
      <c r="B117" s="419" t="s">
        <v>111</v>
      </c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5"/>
    </row>
    <row r="118" spans="1:19" ht="14.25" customHeight="1">
      <c r="A118" s="67"/>
      <c r="B118" s="418" t="str">
        <f>'2a.  Simple Form Data Entry'!C174</f>
        <v>- MTD is anticipating vacating the premises after 10 years. If so, DES will assume full responsibility for the remaining two years (base lease rate, NNN, etc'.).</v>
      </c>
      <c r="C118" s="418"/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ht="14.25">
      <c r="A119" s="67"/>
      <c r="B119" s="418"/>
      <c r="C119" s="418"/>
      <c r="D119" s="418"/>
      <c r="E119" s="418"/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ht="12.75" customHeight="1">
      <c r="A120" s="67"/>
      <c r="B120" s="418"/>
      <c r="C120" s="418"/>
      <c r="D120" s="418"/>
      <c r="E120" s="418"/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ht="15" customHeight="1">
      <c r="A121" s="67"/>
      <c r="B121" s="418"/>
      <c r="C121" s="418"/>
      <c r="D121" s="418"/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20" ht="14.25">
      <c r="A122" s="67"/>
      <c r="B122" s="418"/>
      <c r="C122" s="418"/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5"/>
    </row>
    <row r="123" spans="1:19" ht="14.25">
      <c r="A123" s="67"/>
      <c r="B123" s="418"/>
      <c r="C123" s="418"/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ht="13.5">
      <c r="A124" t="str">
        <f>IF('2a.  Simple Form Data Entry'!C180=""," ","6.")</f>
        <v xml:space="preserve"> </v>
      </c>
      <c r="B124" s="418"/>
      <c r="C124" s="418"/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ht="13.5">
      <c r="A125" s="69"/>
      <c r="B125" s="418"/>
      <c r="C125" s="418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ht="13.5">
      <c r="A126" s="69"/>
      <c r="B126" s="418"/>
      <c r="C126" s="418"/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61" t="s">
        <v>126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>
      <c r="B11" s="210"/>
      <c r="C11" s="237" t="s">
        <v>0</v>
      </c>
      <c r="D11" s="371" t="s">
        <v>76</v>
      </c>
      <c r="E11" s="371"/>
      <c r="F11" s="372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>
      <c r="B12" s="210"/>
      <c r="C12" s="238" t="s">
        <v>1</v>
      </c>
      <c r="D12" s="373" t="s">
        <v>75</v>
      </c>
      <c r="E12" s="373"/>
      <c r="F12" s="374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>
      <c r="B13" s="210"/>
      <c r="C13" s="238" t="s">
        <v>10</v>
      </c>
      <c r="D13" s="373" t="s">
        <v>74</v>
      </c>
      <c r="E13" s="373"/>
      <c r="F13" s="374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>
      <c r="B14" s="210"/>
      <c r="C14" s="238" t="s">
        <v>9</v>
      </c>
      <c r="D14" s="375" t="s">
        <v>73</v>
      </c>
      <c r="E14" s="373"/>
      <c r="F14" s="374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>
      <c r="B15" s="210"/>
      <c r="C15" s="239" t="s">
        <v>2</v>
      </c>
      <c r="D15" s="373" t="s">
        <v>72</v>
      </c>
      <c r="E15" s="373"/>
      <c r="F15" s="374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3" t="s">
        <v>103</v>
      </c>
      <c r="E16" s="373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3" t="s">
        <v>69</v>
      </c>
      <c r="E17" s="373"/>
      <c r="F17" s="374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.75" thickBot="1">
      <c r="B18" s="210"/>
      <c r="C18" s="242" t="s">
        <v>27</v>
      </c>
      <c r="D18" s="371" t="s">
        <v>70</v>
      </c>
      <c r="E18" s="371"/>
      <c r="F18" s="372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1" t="s">
        <v>139</v>
      </c>
      <c r="E19" s="371"/>
      <c r="F19" s="372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5" t="s">
        <v>34</v>
      </c>
      <c r="H20" s="365"/>
      <c r="I20" s="365"/>
      <c r="J20" s="246" t="s">
        <v>35</v>
      </c>
      <c r="K20" s="247" t="s">
        <v>5</v>
      </c>
      <c r="L20" s="247" t="s">
        <v>104</v>
      </c>
      <c r="O20" s="211"/>
    </row>
    <row r="21" spans="2:15" ht="15.7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.7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.7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.7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.7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.7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.7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.7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.7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9" t="s">
        <v>125</v>
      </c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89" t="s">
        <v>144</v>
      </c>
      <c r="E39" s="389"/>
      <c r="F39" s="389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9" t="s">
        <v>77</v>
      </c>
      <c r="E40" s="379"/>
      <c r="F40" s="380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9" t="s">
        <v>78</v>
      </c>
      <c r="E41" s="379"/>
      <c r="F41" s="380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3" t="s">
        <v>134</v>
      </c>
      <c r="E43" s="384"/>
      <c r="F43" s="384"/>
      <c r="G43" s="384"/>
      <c r="H43" s="384"/>
      <c r="I43" s="385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6" t="s">
        <v>99</v>
      </c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.7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.7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.7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0" t="s">
        <v>20</v>
      </c>
      <c r="F57" s="370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.75" thickBot="1">
      <c r="B58" s="210"/>
      <c r="C58" s="157"/>
      <c r="D58" s="158" t="s">
        <v>50</v>
      </c>
      <c r="E58" s="381"/>
      <c r="F58" s="382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.7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.7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.7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.7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.7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7" t="s">
        <v>84</v>
      </c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2"/>
      <c r="D69" s="362"/>
      <c r="E69" s="362"/>
      <c r="F69" s="362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9" t="s">
        <v>85</v>
      </c>
      <c r="F71" s="379"/>
      <c r="G71" s="379"/>
      <c r="H71" s="379"/>
      <c r="I71" s="379"/>
      <c r="J71" s="379"/>
      <c r="K71" s="379"/>
      <c r="L71" s="379"/>
      <c r="M71" s="379"/>
      <c r="N71" s="180"/>
      <c r="O71" s="211"/>
    </row>
    <row r="72" spans="2:15" ht="13.5" customHeight="1">
      <c r="B72" s="210"/>
      <c r="C72" s="268" t="s">
        <v>25</v>
      </c>
      <c r="D72" s="269"/>
      <c r="E72" s="366" t="s">
        <v>86</v>
      </c>
      <c r="F72" s="366"/>
      <c r="G72" s="366"/>
      <c r="H72" s="366"/>
      <c r="I72" s="366"/>
      <c r="J72" s="366"/>
      <c r="K72" s="366"/>
      <c r="L72" s="366"/>
      <c r="M72" s="366"/>
      <c r="N72" s="181"/>
      <c r="O72" s="211"/>
    </row>
    <row r="73" spans="2:15" ht="15">
      <c r="B73" s="210"/>
      <c r="C73" s="268" t="s">
        <v>53</v>
      </c>
      <c r="D73" s="269"/>
      <c r="E73" s="366" t="s">
        <v>87</v>
      </c>
      <c r="F73" s="346"/>
      <c r="G73" s="346"/>
      <c r="H73" s="346"/>
      <c r="I73" s="346"/>
      <c r="J73" s="346"/>
      <c r="K73" s="346"/>
      <c r="L73" s="346"/>
      <c r="M73" s="346"/>
      <c r="N73" s="179"/>
      <c r="O73" s="211"/>
    </row>
    <row r="74" spans="2:15" ht="15">
      <c r="B74" s="210"/>
      <c r="C74" s="377" t="s">
        <v>55</v>
      </c>
      <c r="D74" s="377"/>
      <c r="E74" s="366" t="s">
        <v>88</v>
      </c>
      <c r="F74" s="346"/>
      <c r="G74" s="346"/>
      <c r="H74" s="346"/>
      <c r="I74" s="346"/>
      <c r="J74" s="346"/>
      <c r="K74" s="346"/>
      <c r="L74" s="346"/>
      <c r="M74" s="346"/>
      <c r="N74" s="179"/>
      <c r="O74" s="211"/>
    </row>
    <row r="75" spans="2:15" ht="14.25" customHeight="1">
      <c r="B75" s="210"/>
      <c r="C75" s="376" t="s">
        <v>56</v>
      </c>
      <c r="D75" s="376"/>
      <c r="E75" s="366" t="s">
        <v>89</v>
      </c>
      <c r="F75" s="366"/>
      <c r="G75" s="366"/>
      <c r="H75" s="366"/>
      <c r="I75" s="366"/>
      <c r="J75" s="366"/>
      <c r="K75" s="366"/>
      <c r="L75" s="366"/>
      <c r="M75" s="366"/>
      <c r="N75" s="181"/>
      <c r="O75" s="211"/>
    </row>
    <row r="76" spans="2:15" ht="15">
      <c r="B76" s="210"/>
      <c r="C76" s="377" t="s">
        <v>57</v>
      </c>
      <c r="D76" s="377"/>
      <c r="E76" s="366"/>
      <c r="F76" s="346"/>
      <c r="G76" s="346"/>
      <c r="H76" s="346"/>
      <c r="I76" s="346"/>
      <c r="J76" s="346"/>
      <c r="K76" s="346"/>
      <c r="L76" s="346"/>
      <c r="M76" s="346"/>
      <c r="N76" s="179"/>
      <c r="O76" s="211"/>
    </row>
    <row r="77" spans="2:15" ht="15" customHeight="1">
      <c r="B77" s="210"/>
      <c r="C77" s="378" t="s">
        <v>26</v>
      </c>
      <c r="D77" s="378"/>
      <c r="E77" s="366" t="s">
        <v>90</v>
      </c>
      <c r="F77" s="346"/>
      <c r="G77" s="346"/>
      <c r="H77" s="346"/>
      <c r="I77" s="346"/>
      <c r="J77" s="346"/>
      <c r="K77" s="346"/>
      <c r="L77" s="346"/>
      <c r="M77" s="346"/>
      <c r="N77" s="179"/>
      <c r="O77" s="211"/>
    </row>
    <row r="78" spans="2:15" ht="1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4.25" thickBot="1">
      <c r="B81" s="210"/>
      <c r="C81" s="352" t="s">
        <v>40</v>
      </c>
      <c r="D81" s="352"/>
      <c r="E81" s="353" t="s">
        <v>22</v>
      </c>
      <c r="F81" s="353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3" t="s">
        <v>55</v>
      </c>
      <c r="D85" s="36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90" t="s">
        <v>56</v>
      </c>
      <c r="D86" s="391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3" t="s">
        <v>57</v>
      </c>
      <c r="D87" s="364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>
      <c r="B88" s="210"/>
      <c r="C88" s="367" t="s">
        <v>26</v>
      </c>
      <c r="D88" s="368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>
      <c r="B92" s="210"/>
      <c r="C92" s="352" t="s">
        <v>40</v>
      </c>
      <c r="D92" s="352"/>
      <c r="E92" s="353" t="s">
        <v>22</v>
      </c>
      <c r="F92" s="353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>
      <c r="B96" s="210"/>
      <c r="C96" s="363" t="s">
        <v>55</v>
      </c>
      <c r="D96" s="36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>
      <c r="B97" s="210"/>
      <c r="C97" s="390" t="s">
        <v>56</v>
      </c>
      <c r="D97" s="391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>
      <c r="B98" s="210"/>
      <c r="C98" s="363" t="s">
        <v>57</v>
      </c>
      <c r="D98" s="364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>
      <c r="B99" s="210"/>
      <c r="C99" s="367" t="s">
        <v>26</v>
      </c>
      <c r="D99" s="368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thickBot="1">
      <c r="B103" s="210"/>
      <c r="C103" s="352" t="s">
        <v>40</v>
      </c>
      <c r="D103" s="352"/>
      <c r="E103" s="353" t="s">
        <v>22</v>
      </c>
      <c r="F103" s="353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thickBot="1">
      <c r="B107" s="210"/>
      <c r="C107" s="363" t="s">
        <v>55</v>
      </c>
      <c r="D107" s="36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thickBot="1">
      <c r="B108" s="210"/>
      <c r="C108" s="390" t="s">
        <v>56</v>
      </c>
      <c r="D108" s="39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thickBot="1">
      <c r="B109" s="210"/>
      <c r="C109" s="363" t="s">
        <v>57</v>
      </c>
      <c r="D109" s="36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thickBot="1">
      <c r="B110" s="210"/>
      <c r="C110" s="367" t="s">
        <v>26</v>
      </c>
      <c r="D110" s="368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thickBot="1">
      <c r="B114" s="210"/>
      <c r="C114" s="352" t="s">
        <v>40</v>
      </c>
      <c r="D114" s="352"/>
      <c r="E114" s="353" t="s">
        <v>22</v>
      </c>
      <c r="F114" s="353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thickBot="1">
      <c r="B118" s="210"/>
      <c r="C118" s="354" t="s">
        <v>55</v>
      </c>
      <c r="D118" s="355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thickBot="1">
      <c r="B119" s="210"/>
      <c r="C119" s="356" t="s">
        <v>56</v>
      </c>
      <c r="D119" s="35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thickBot="1">
      <c r="B120" s="210"/>
      <c r="C120" s="354" t="s">
        <v>57</v>
      </c>
      <c r="D120" s="355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thickBot="1">
      <c r="B121" s="210"/>
      <c r="C121" s="358" t="s">
        <v>26</v>
      </c>
      <c r="D121" s="35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thickBot="1">
      <c r="B125" s="210"/>
      <c r="C125" s="352" t="s">
        <v>40</v>
      </c>
      <c r="D125" s="352"/>
      <c r="E125" s="353" t="s">
        <v>22</v>
      </c>
      <c r="F125" s="353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thickBot="1">
      <c r="B129" s="210"/>
      <c r="C129" s="354" t="s">
        <v>55</v>
      </c>
      <c r="D129" s="355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thickBot="1">
      <c r="B130" s="210"/>
      <c r="C130" s="356" t="s">
        <v>56</v>
      </c>
      <c r="D130" s="35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thickBot="1">
      <c r="B131" s="210"/>
      <c r="C131" s="354" t="s">
        <v>57</v>
      </c>
      <c r="D131" s="355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thickBot="1">
      <c r="B132" s="210"/>
      <c r="C132" s="358" t="s">
        <v>26</v>
      </c>
      <c r="D132" s="35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thickBot="1">
      <c r="B136" s="210"/>
      <c r="C136" s="352" t="s">
        <v>40</v>
      </c>
      <c r="D136" s="352"/>
      <c r="E136" s="353" t="s">
        <v>22</v>
      </c>
      <c r="F136" s="353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thickBot="1">
      <c r="B140" s="210"/>
      <c r="C140" s="354" t="s">
        <v>55</v>
      </c>
      <c r="D140" s="355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thickBot="1">
      <c r="B141" s="210"/>
      <c r="C141" s="356" t="s">
        <v>56</v>
      </c>
      <c r="D141" s="35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thickBot="1">
      <c r="B142" s="210"/>
      <c r="C142" s="354" t="s">
        <v>57</v>
      </c>
      <c r="D142" s="355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thickBot="1">
      <c r="B143" s="210"/>
      <c r="C143" s="358" t="s">
        <v>26</v>
      </c>
      <c r="D143" s="35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6" t="s">
        <v>100</v>
      </c>
      <c r="D148" s="346"/>
      <c r="E148" s="346"/>
      <c r="F148" s="346"/>
      <c r="G148" s="346"/>
      <c r="H148" s="346"/>
      <c r="I148" s="346"/>
      <c r="J148" s="346"/>
      <c r="K148" s="346"/>
      <c r="L148" s="346"/>
      <c r="M148" s="346"/>
      <c r="N148" s="179"/>
      <c r="O148" s="224"/>
      <c r="P148" s="225"/>
      <c r="Q148" s="225"/>
    </row>
    <row r="149" spans="2:17" ht="15" customHeight="1">
      <c r="B149" s="210"/>
      <c r="C149" s="346" t="s">
        <v>132</v>
      </c>
      <c r="D149" s="346"/>
      <c r="E149" s="346"/>
      <c r="F149" s="346"/>
      <c r="G149" s="346"/>
      <c r="H149" s="346"/>
      <c r="I149" s="346"/>
      <c r="J149" s="346"/>
      <c r="K149" s="346"/>
      <c r="L149" s="346"/>
      <c r="M149" s="346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5">
      <c r="B155" s="210"/>
      <c r="C155" s="360" t="s">
        <v>18</v>
      </c>
      <c r="D155" s="360" t="s">
        <v>39</v>
      </c>
      <c r="E155" s="350" t="s">
        <v>23</v>
      </c>
      <c r="F155" s="350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30.75" thickBot="1">
      <c r="B156" s="210"/>
      <c r="C156" s="353"/>
      <c r="D156" s="353"/>
      <c r="E156" s="351"/>
      <c r="F156" s="351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0" t="s">
        <v>149</v>
      </c>
      <c r="G171" s="341"/>
      <c r="H171" s="341"/>
      <c r="I171" s="341"/>
      <c r="J171" s="341"/>
      <c r="K171" s="341"/>
      <c r="L171" s="341"/>
      <c r="M171" s="341"/>
      <c r="N171" s="34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6" t="s">
        <v>154</v>
      </c>
      <c r="D173" s="346"/>
      <c r="E173" s="346"/>
      <c r="F173" s="346"/>
      <c r="G173" s="346"/>
      <c r="H173" s="346"/>
      <c r="I173" s="346"/>
      <c r="J173" s="346"/>
      <c r="K173" s="346"/>
      <c r="L173" s="346"/>
      <c r="M173" s="346"/>
      <c r="N173" s="179"/>
      <c r="O173" s="224"/>
    </row>
    <row r="174" spans="2:15" ht="34.5" customHeight="1" thickBot="1">
      <c r="B174" s="210"/>
      <c r="C174" s="343" t="s">
        <v>141</v>
      </c>
      <c r="D174" s="344"/>
      <c r="E174" s="344"/>
      <c r="F174" s="344"/>
      <c r="G174" s="344"/>
      <c r="H174" s="344"/>
      <c r="I174" s="344"/>
      <c r="J174" s="344"/>
      <c r="K174" s="344"/>
      <c r="L174" s="344"/>
      <c r="M174" s="344"/>
      <c r="N174" s="345"/>
      <c r="O174" s="224"/>
    </row>
    <row r="175" spans="2:15" ht="34.5" customHeight="1" thickBot="1">
      <c r="B175" s="210"/>
      <c r="C175" s="347" t="s">
        <v>123</v>
      </c>
      <c r="D175" s="348"/>
      <c r="E175" s="348"/>
      <c r="F175" s="348"/>
      <c r="G175" s="348"/>
      <c r="H175" s="348"/>
      <c r="I175" s="348"/>
      <c r="J175" s="348"/>
      <c r="K175" s="348"/>
      <c r="L175" s="348"/>
      <c r="M175" s="348"/>
      <c r="N175" s="349"/>
      <c r="O175" s="224"/>
    </row>
    <row r="176" spans="2:15" ht="34.5" customHeight="1" thickBot="1">
      <c r="B176" s="210"/>
      <c r="C176" s="347" t="s">
        <v>123</v>
      </c>
      <c r="D176" s="348"/>
      <c r="E176" s="348"/>
      <c r="F176" s="348"/>
      <c r="G176" s="348"/>
      <c r="H176" s="348"/>
      <c r="I176" s="348"/>
      <c r="J176" s="348"/>
      <c r="K176" s="348"/>
      <c r="L176" s="348"/>
      <c r="M176" s="348"/>
      <c r="N176" s="349"/>
      <c r="O176" s="224"/>
    </row>
    <row r="177" spans="2:15" ht="34.5" customHeight="1" thickBot="1">
      <c r="B177" s="210"/>
      <c r="C177" s="347" t="s">
        <v>123</v>
      </c>
      <c r="D177" s="348"/>
      <c r="E177" s="348"/>
      <c r="F177" s="348"/>
      <c r="G177" s="348"/>
      <c r="H177" s="348"/>
      <c r="I177" s="348"/>
      <c r="J177" s="348"/>
      <c r="K177" s="348"/>
      <c r="L177" s="348"/>
      <c r="M177" s="348"/>
      <c r="N177" s="349"/>
      <c r="O177" s="224"/>
    </row>
    <row r="178" spans="2:15" ht="34.5" customHeight="1" thickBot="1">
      <c r="B178" s="210"/>
      <c r="C178" s="347" t="s">
        <v>123</v>
      </c>
      <c r="D178" s="348"/>
      <c r="E178" s="348"/>
      <c r="F178" s="348"/>
      <c r="G178" s="348"/>
      <c r="H178" s="348"/>
      <c r="I178" s="348"/>
      <c r="J178" s="348"/>
      <c r="K178" s="348"/>
      <c r="L178" s="348"/>
      <c r="M178" s="348"/>
      <c r="N178" s="349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6" t="s">
        <v>140</v>
      </c>
      <c r="D180" s="346"/>
      <c r="E180" s="346"/>
      <c r="F180" s="346"/>
      <c r="G180" s="346"/>
      <c r="H180" s="346"/>
      <c r="I180" s="346"/>
      <c r="J180" s="346"/>
      <c r="K180" s="346"/>
      <c r="L180" s="346"/>
      <c r="M180" s="346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9"/>
      <c r="D203" s="339"/>
      <c r="E203" s="339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42187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57421875" style="0" hidden="1" customWidth="1"/>
    <col min="11" max="11" width="1.1484375" style="0" hidden="1" customWidth="1"/>
    <col min="12" max="12" width="15.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.75">
      <c r="A1" s="435" t="s">
        <v>49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2" t="s">
        <v>31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1"/>
    </row>
    <row r="4" spans="1:20" ht="3" customHeight="1" thickBot="1" thickTop="1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1"/>
    </row>
    <row r="5" spans="1:19" ht="14.25">
      <c r="A5" s="456" t="s">
        <v>7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5"/>
    </row>
    <row r="6" spans="1:20" ht="14.25">
      <c r="A6" s="452" t="s">
        <v>0</v>
      </c>
      <c r="B6" s="453"/>
      <c r="C6" s="451" t="str">
        <f>IF('2b.  Complex Form Data Entry'!G11="","   ",'2b.  Complex Form Data Entry'!G11)</f>
        <v xml:space="preserve">   </v>
      </c>
      <c r="D6" s="451"/>
      <c r="E6" s="451"/>
      <c r="F6" s="451"/>
      <c r="G6" s="451"/>
      <c r="H6" s="451"/>
      <c r="I6" s="451"/>
      <c r="J6" s="451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7" t="s">
        <v>152</v>
      </c>
      <c r="B7" s="448"/>
      <c r="C7" s="458" t="str">
        <f>IF('2b.  Complex Form Data Entry'!G12="","   ",'2b.  Complex Form Data Entry'!G12)</f>
        <v xml:space="preserve">   </v>
      </c>
      <c r="D7" s="458"/>
      <c r="E7" s="458"/>
      <c r="F7" s="458"/>
      <c r="G7" s="458"/>
      <c r="H7" s="458"/>
      <c r="I7" s="458"/>
      <c r="J7" s="458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9" t="s">
        <v>2</v>
      </c>
      <c r="B8" s="450"/>
      <c r="C8" s="292" t="str">
        <f>IF('2b.  Complex Form Data Entry'!G15="","   ",'2b.  Complex Form Data Entry'!G15)</f>
        <v xml:space="preserve">   </v>
      </c>
      <c r="E8" s="292"/>
      <c r="F8" s="450" t="s">
        <v>8</v>
      </c>
      <c r="G8" s="450"/>
      <c r="H8" s="329" t="str">
        <f>IF('2b.  Complex Form Data Entry'!G15=""," ",'2b.  Complex Form Data Entry'!G16)</f>
        <v xml:space="preserve"> </v>
      </c>
      <c r="I8" s="292"/>
      <c r="J8" s="292"/>
      <c r="L8" s="448" t="s">
        <v>10</v>
      </c>
      <c r="M8" s="448"/>
      <c r="N8" s="448"/>
      <c r="O8" s="448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9" t="s">
        <v>3</v>
      </c>
      <c r="B9" s="450"/>
      <c r="C9" s="295"/>
      <c r="D9" s="292"/>
      <c r="E9" s="292"/>
      <c r="F9" s="450" t="s">
        <v>13</v>
      </c>
      <c r="G9" s="450"/>
      <c r="H9" s="292"/>
      <c r="I9" s="292"/>
      <c r="J9" s="292"/>
      <c r="L9" s="448" t="s">
        <v>9</v>
      </c>
      <c r="M9" s="448"/>
      <c r="N9" s="448"/>
      <c r="O9" s="448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42" t="str">
        <f>IF('2b.  Complex Form Data Entry'!G10=""," ",'2b.  Complex Form Data Entry'!G10)</f>
        <v xml:space="preserve"> </v>
      </c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3"/>
      <c r="T10" s="11"/>
    </row>
    <row r="11" spans="1:20" ht="13.5" thickBot="1">
      <c r="A11" s="332"/>
      <c r="B11" s="333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2" t="s">
        <v>14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7" t="s">
        <v>32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1" t="s">
        <v>145</v>
      </c>
      <c r="B17" s="441"/>
      <c r="C17" s="441"/>
      <c r="D17" s="441"/>
      <c r="E17" s="465" t="str">
        <f>IF('2b.  Complex Form Data Entry'!G39="N","NA",'2b.  Complex Form Data Entry'!G40)</f>
        <v>NA</v>
      </c>
      <c r="F17" s="466"/>
      <c r="G17" s="467"/>
      <c r="H17" s="400" t="s">
        <v>153</v>
      </c>
      <c r="I17" s="401"/>
      <c r="J17" s="401"/>
      <c r="K17" s="401"/>
      <c r="L17" s="401"/>
      <c r="M17" s="401"/>
      <c r="N17" s="310"/>
      <c r="O17" s="465" t="str">
        <f>IF('2b.  Complex Form Data Entry'!G39="N","NA",'2b.  Complex Form Data Entry'!G41)</f>
        <v>NA</v>
      </c>
      <c r="P17" s="466"/>
      <c r="Q17" s="466"/>
      <c r="R17" s="466"/>
      <c r="S17" s="467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7" t="s">
        <v>33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4.2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4.2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4.2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4.2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4.2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>
      <c r="A35" s="406" t="str">
        <f>IF('2b.  Complex Form Data Entry'!E80="","   ",'2b.  Complex Form Data Entry'!E80)</f>
        <v xml:space="preserve">   </v>
      </c>
      <c r="B35" s="407"/>
      <c r="C35" s="40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6" t="s">
        <v>55</v>
      </c>
      <c r="C39" s="397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8" t="s">
        <v>56</v>
      </c>
      <c r="C40" s="399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6" t="s">
        <v>57</v>
      </c>
      <c r="C41" s="397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2" t="s">
        <v>26</v>
      </c>
      <c r="C42" s="413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4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>
      <c r="A45" s="409" t="str">
        <f>IF('2b.  Complex Form Data Entry'!E91="","   ",'2b.  Complex Form Data Entry'!E91)</f>
        <v xml:space="preserve">   </v>
      </c>
      <c r="B45" s="410"/>
      <c r="C45" s="411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6" t="s">
        <v>55</v>
      </c>
      <c r="C49" s="397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8" t="s">
        <v>56</v>
      </c>
      <c r="C50" s="399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6" t="s">
        <v>57</v>
      </c>
      <c r="C51" s="397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2" t="s">
        <v>26</v>
      </c>
      <c r="C52" s="413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4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>
      <c r="A55" s="409" t="str">
        <f>IF('2b.  Complex Form Data Entry'!E102="","   ",'2b.  Complex Form Data Entry'!E102)</f>
        <v xml:space="preserve">   </v>
      </c>
      <c r="B55" s="410"/>
      <c r="C55" s="411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6" t="s">
        <v>55</v>
      </c>
      <c r="C59" s="397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8" t="s">
        <v>56</v>
      </c>
      <c r="C60" s="399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6" t="s">
        <v>57</v>
      </c>
      <c r="C61" s="397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2" t="s">
        <v>26</v>
      </c>
      <c r="C62" s="413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4.2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>
      <c r="A65" s="409" t="str">
        <f>IF('2b.  Complex Form Data Entry'!E113="","   ",'2b.  Complex Form Data Entry'!E113)</f>
        <v xml:space="preserve">   </v>
      </c>
      <c r="B65" s="410"/>
      <c r="C65" s="411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6" t="s">
        <v>55</v>
      </c>
      <c r="C69" s="397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8" t="s">
        <v>56</v>
      </c>
      <c r="C70" s="399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6" t="s">
        <v>57</v>
      </c>
      <c r="C71" s="397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2" t="s">
        <v>26</v>
      </c>
      <c r="C72" s="413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4.2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>
      <c r="A75" s="409" t="str">
        <f>IF('2b.  Complex Form Data Entry'!E124="","   ",'2b.  Complex Form Data Entry'!E124)</f>
        <v xml:space="preserve">   </v>
      </c>
      <c r="B75" s="410"/>
      <c r="C75" s="411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4.2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4.2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4.25">
      <c r="A79" s="19"/>
      <c r="B79" s="396" t="s">
        <v>55</v>
      </c>
      <c r="C79" s="397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4.25">
      <c r="A80" s="19"/>
      <c r="B80" s="398" t="s">
        <v>56</v>
      </c>
      <c r="C80" s="399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4.25">
      <c r="A81" s="19"/>
      <c r="B81" s="396" t="s">
        <v>57</v>
      </c>
      <c r="C81" s="397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4.25">
      <c r="A82" s="19"/>
      <c r="B82" s="412" t="s">
        <v>26</v>
      </c>
      <c r="C82" s="413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4.2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>
      <c r="A85" s="409" t="str">
        <f>IF('2b.  Complex Form Data Entry'!E135="","   ",'2b.  Complex Form Data Entry'!E135)</f>
        <v xml:space="preserve">   </v>
      </c>
      <c r="B85" s="410"/>
      <c r="C85" s="411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4.2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4.2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4.25">
      <c r="A89" s="19"/>
      <c r="B89" s="396" t="s">
        <v>55</v>
      </c>
      <c r="C89" s="397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4.25">
      <c r="A90" s="19"/>
      <c r="B90" s="398" t="s">
        <v>56</v>
      </c>
      <c r="C90" s="399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4.25">
      <c r="A91" s="19"/>
      <c r="B91" s="396" t="s">
        <v>57</v>
      </c>
      <c r="C91" s="397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4.25">
      <c r="A92" s="19"/>
      <c r="B92" s="412" t="s">
        <v>26</v>
      </c>
      <c r="C92" s="413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5" t="s">
        <v>133</v>
      </c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2" t="s">
        <v>31</v>
      </c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1"/>
    </row>
    <row r="100" spans="1:20" ht="3" customHeight="1" thickBot="1" thickTop="1">
      <c r="A100" s="446"/>
      <c r="B100" s="447"/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1"/>
    </row>
    <row r="101" spans="1:19" ht="14.25">
      <c r="A101" s="456" t="s">
        <v>7</v>
      </c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5"/>
    </row>
    <row r="102" spans="1:20" ht="14.25">
      <c r="A102" s="452" t="s">
        <v>0</v>
      </c>
      <c r="B102" s="453"/>
      <c r="C102" s="451" t="str">
        <f>IF('2b.  Complex Form Data Entry'!G11="","   ",'2b.  Complex Form Data Entry'!G11)</f>
        <v xml:space="preserve">   </v>
      </c>
      <c r="D102" s="451"/>
      <c r="E102" s="451"/>
      <c r="F102" s="451"/>
      <c r="G102" s="451"/>
      <c r="H102" s="451"/>
      <c r="I102" s="451"/>
      <c r="J102" s="451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7" t="s">
        <v>152</v>
      </c>
      <c r="B103" s="448"/>
      <c r="C103" s="458" t="str">
        <f>IF('2b.  Complex Form Data Entry'!G12="","   ",'2b.  Complex Form Data Entry'!G12)</f>
        <v xml:space="preserve">   </v>
      </c>
      <c r="D103" s="458"/>
      <c r="E103" s="458"/>
      <c r="F103" s="458"/>
      <c r="G103" s="458"/>
      <c r="H103" s="458"/>
      <c r="I103" s="458"/>
      <c r="J103" s="458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9" t="s">
        <v>2</v>
      </c>
      <c r="B104" s="450"/>
      <c r="C104" s="298" t="str">
        <f>IF('2b.  Complex Form Data Entry'!G15="","   ",'2b.  Complex Form Data Entry'!G15)</f>
        <v xml:space="preserve">   </v>
      </c>
      <c r="E104" s="298"/>
      <c r="F104" s="450" t="s">
        <v>8</v>
      </c>
      <c r="G104" s="450"/>
      <c r="H104" s="329" t="str">
        <f>IF('2b.  Complex Form Data Entry'!G15=""," ",'2b.  Complex Form Data Entry'!G16)</f>
        <v xml:space="preserve"> </v>
      </c>
      <c r="I104" s="298"/>
      <c r="J104" s="298"/>
      <c r="L104" s="448" t="s">
        <v>10</v>
      </c>
      <c r="M104" s="448"/>
      <c r="N104" s="448"/>
      <c r="O104" s="448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9" t="s">
        <v>3</v>
      </c>
      <c r="B105" s="450"/>
      <c r="C105" s="300"/>
      <c r="D105" s="298"/>
      <c r="E105" s="298"/>
      <c r="F105" s="450" t="s">
        <v>13</v>
      </c>
      <c r="G105" s="450"/>
      <c r="H105" s="298"/>
      <c r="I105" s="298"/>
      <c r="J105" s="298"/>
      <c r="L105" s="448" t="s">
        <v>9</v>
      </c>
      <c r="M105" s="448"/>
      <c r="N105" s="448"/>
      <c r="O105" s="448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42" t="str">
        <f>IF('2b.  Complex Form Data Entry'!G10=""," ",'2b.  Complex Form Data Entry'!G10)</f>
        <v xml:space="preserve"> </v>
      </c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3"/>
      <c r="T106" s="11"/>
    </row>
    <row r="107" spans="1:20" ht="13.5" thickBot="1">
      <c r="A107" s="332"/>
      <c r="B107" s="333"/>
      <c r="C107" s="444"/>
      <c r="D107" s="444"/>
      <c r="E107" s="444"/>
      <c r="F107" s="444"/>
      <c r="G107" s="444"/>
      <c r="H107" s="444"/>
      <c r="I107" s="444"/>
      <c r="J107" s="444"/>
      <c r="K107" s="444"/>
      <c r="L107" s="444"/>
      <c r="M107" s="444"/>
      <c r="N107" s="444"/>
      <c r="O107" s="444"/>
      <c r="P107" s="444"/>
      <c r="Q107" s="444"/>
      <c r="R107" s="444"/>
      <c r="S107" s="445"/>
      <c r="T107" s="11"/>
    </row>
    <row r="108" spans="1:20" ht="18.75" customHeight="1" thickBot="1" thickTop="1">
      <c r="A108" s="436" t="s">
        <v>15</v>
      </c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9" t="s">
        <v>18</v>
      </c>
      <c r="B112" s="460"/>
      <c r="C112" s="461"/>
      <c r="D112" s="421" t="s">
        <v>19</v>
      </c>
      <c r="E112" s="421" t="s">
        <v>5</v>
      </c>
      <c r="F112" s="414" t="s">
        <v>104</v>
      </c>
      <c r="G112" s="421" t="s">
        <v>11</v>
      </c>
      <c r="H112" s="432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16" t="str">
        <f>CONCATENATE(L34," Appropriation Change")</f>
        <v>2019 / 2020 Appropriation Change</v>
      </c>
      <c r="O112" s="303"/>
      <c r="P112" s="303"/>
      <c r="Q112" s="303"/>
      <c r="R112" s="425" t="s">
        <v>138</v>
      </c>
      <c r="S112" s="426"/>
      <c r="T112" s="42"/>
    </row>
    <row r="113" spans="1:20" ht="37.5" customHeight="1" thickBot="1">
      <c r="A113" s="462"/>
      <c r="B113" s="463"/>
      <c r="C113" s="464"/>
      <c r="D113" s="422"/>
      <c r="E113" s="422"/>
      <c r="F113" s="415"/>
      <c r="G113" s="422"/>
      <c r="H113" s="433"/>
      <c r="I113" s="316"/>
      <c r="J113" s="191" t="s">
        <v>24</v>
      </c>
      <c r="K113" s="287" t="str">
        <f>'2b.  Complex Form Data Entry'!H156</f>
        <v>Allocation Change</v>
      </c>
      <c r="L113" s="417"/>
      <c r="O113" s="303"/>
      <c r="P113" s="303"/>
      <c r="Q113" s="303"/>
      <c r="R113" s="427"/>
      <c r="S113" s="428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9">
        <f>'2b.  Complex Form Data Entry'!J157</f>
        <v>0</v>
      </c>
      <c r="S114" s="470"/>
      <c r="T114" s="42"/>
    </row>
    <row r="115" spans="1:20" ht="14.2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9">
        <f>'2b.  Complex Form Data Entry'!J158</f>
        <v>0</v>
      </c>
      <c r="S115" s="470"/>
      <c r="T115" s="42"/>
    </row>
    <row r="116" spans="1:20" ht="14.2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9">
        <f>'2b.  Complex Form Data Entry'!J159</f>
        <v>0</v>
      </c>
      <c r="S116" s="470"/>
      <c r="T116" s="42"/>
    </row>
    <row r="117" spans="1:20" ht="14.2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9">
        <f>'2b.  Complex Form Data Entry'!J160</f>
        <v>0</v>
      </c>
      <c r="S117" s="470"/>
      <c r="T117" s="42"/>
    </row>
    <row r="118" spans="1:20" ht="14.2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9">
        <f>'2b.  Complex Form Data Entry'!J161</f>
        <v>0</v>
      </c>
      <c r="S118" s="470"/>
      <c r="T118" s="42"/>
    </row>
    <row r="119" spans="1:20" ht="14.2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9">
        <f>'2b.  Complex Form Data Entry'!J162</f>
        <v>0</v>
      </c>
      <c r="S119" s="470"/>
      <c r="T119" s="42"/>
    </row>
    <row r="120" spans="1:20" ht="1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1">
        <f>SUM(R114:S119)</f>
        <v>0</v>
      </c>
      <c r="S120" s="472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4.2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4" t="str">
        <f>IF('2b.  Complex Form Data Entry'!G39="Y","See note 5 below.",'2b.  Complex Form Data Entry'!D43)</f>
        <v>An NPV analysis was not performed because …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5"/>
    </row>
    <row r="124" spans="1:20" ht="14.25">
      <c r="A124" s="68" t="s">
        <v>112</v>
      </c>
      <c r="B124" s="429" t="s">
        <v>150</v>
      </c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5"/>
    </row>
    <row r="125" spans="1:20" ht="14.25" customHeight="1">
      <c r="A125" s="69" t="s">
        <v>52</v>
      </c>
      <c r="B125" s="468" t="s">
        <v>116</v>
      </c>
      <c r="C125" s="468"/>
      <c r="D125" s="468"/>
      <c r="E125" s="468"/>
      <c r="F125" s="468"/>
      <c r="G125" s="468"/>
      <c r="H125" s="468"/>
      <c r="I125" s="468"/>
      <c r="J125" s="468"/>
      <c r="K125" s="468"/>
      <c r="L125" s="468"/>
      <c r="M125" s="468"/>
      <c r="N125" s="468"/>
      <c r="O125" s="468"/>
      <c r="P125" s="468"/>
      <c r="Q125" s="468"/>
      <c r="R125" s="468"/>
      <c r="S125" s="468"/>
      <c r="T125" s="5"/>
    </row>
    <row r="126" spans="1:20" ht="16.5" customHeight="1">
      <c r="A126" s="69" t="s">
        <v>113</v>
      </c>
      <c r="B126" s="431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5"/>
    </row>
    <row r="127" spans="1:20" ht="14.25" customHeight="1">
      <c r="A127" s="67" t="s">
        <v>114</v>
      </c>
      <c r="B127" s="420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0"/>
      <c r="D127" s="420"/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5"/>
    </row>
    <row r="128" spans="1:20" ht="16.5" customHeight="1">
      <c r="A128" s="67" t="s">
        <v>118</v>
      </c>
      <c r="B128" s="419" t="s">
        <v>111</v>
      </c>
      <c r="C128" s="419"/>
      <c r="D128" s="419"/>
      <c r="E128" s="419"/>
      <c r="F128" s="419"/>
      <c r="G128" s="419"/>
      <c r="H128" s="419"/>
      <c r="I128" s="419"/>
      <c r="J128" s="419"/>
      <c r="K128" s="419"/>
      <c r="L128" s="419"/>
      <c r="M128" s="419"/>
      <c r="N128" s="419"/>
      <c r="O128" s="419"/>
      <c r="P128" s="419"/>
      <c r="Q128" s="419"/>
      <c r="R128" s="419"/>
      <c r="S128" s="419"/>
      <c r="T128" s="5"/>
    </row>
    <row r="129" spans="1:19" ht="14.25" customHeight="1">
      <c r="A129" s="67"/>
      <c r="B129" s="418" t="str">
        <f>'2b.  Complex Form Data Entry'!C174</f>
        <v>-</v>
      </c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ht="14.25">
      <c r="A130" s="67"/>
      <c r="B130" s="418" t="str">
        <f>'2b.  Complex Form Data Entry'!C175</f>
        <v xml:space="preserve">- </v>
      </c>
      <c r="C130" s="418"/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ht="12.75" customHeight="1">
      <c r="A131" s="67"/>
      <c r="B131" s="418" t="str">
        <f>'2b.  Complex Form Data Entry'!C176</f>
        <v xml:space="preserve">- </v>
      </c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ht="15" customHeight="1">
      <c r="A132" s="67"/>
      <c r="B132" s="418" t="str">
        <f>'2b.  Complex Form Data Entry'!C177</f>
        <v xml:space="preserve">- </v>
      </c>
      <c r="C132" s="418"/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20" ht="14.25">
      <c r="A133" s="67"/>
      <c r="B133" s="418" t="str">
        <f>'2b.  Complex Form Data Entry'!C178</f>
        <v xml:space="preserve">- </v>
      </c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5"/>
    </row>
    <row r="134" spans="1:19" ht="14.25">
      <c r="A134" s="67"/>
      <c r="B134" s="418"/>
      <c r="C134" s="418"/>
      <c r="D134" s="418"/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ht="13.5">
      <c r="A135" t="str">
        <f>IF('2b.  Complex Form Data Entry'!C181=""," ","6.")</f>
        <v xml:space="preserve"> </v>
      </c>
      <c r="B135" s="418"/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ht="13.5">
      <c r="A136" s="69"/>
      <c r="B136" s="418"/>
      <c r="C136" s="418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ht="13.5">
      <c r="A137" s="69"/>
      <c r="B137" s="418"/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YQKKTEHHRR7V-1353-4034</_dlc_DocId>
    <_dlc_DocIdUrl xmlns="cfc4bdfe-72e7-4bcf-8777-527aa6965755">
      <Url>https://kc1-portal38.sharepoint.com/FMD/Legislation2015/_layouts/15/DocIdRedir.aspx?ID=YQKKTEHHRR7V-1353-4034</Url>
      <Description>YQKKTEHHRR7V-1353-4034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3" ma:contentTypeDescription="Create a new document." ma:contentTypeScope="" ma:versionID="cd1b8f4ef520d3bb464396a3dcc5db60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bfc014ce51d7881349525cec04a0890d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ff4bbbe-e948-4d8f-bbf3-024ce416f147"/>
    <ds:schemaRef ds:uri="http://schemas.microsoft.com/office/2006/documentManagement/types"/>
    <ds:schemaRef ds:uri="b516f40b-13c9-483a-b8d0-25e20c0c5f62"/>
    <ds:schemaRef ds:uri="http://purl.org/dc/dcmitype/"/>
    <ds:schemaRef ds:uri="http://schemas.openxmlformats.org/package/2006/metadata/core-properties"/>
    <ds:schemaRef ds:uri="cfc4bdfe-72e7-4bcf-8777-527aa696575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4792948-F7E9-4B74-8399-BED8D98D5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92E6709-08A8-4F87-9899-E9A5A090BF9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2020-01-22T21:14:13Z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991fea64-5761-4044-a3fd-160acda432f8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