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0905" windowHeight="6600" activeTab="0"/>
  </bookViews>
  <sheets>
    <sheet name="Sheet1" sheetId="1" r:id="rId1"/>
  </sheets>
  <definedNames>
    <definedName name="_xlnm.Print_Area" localSheetId="0">'Sheet1'!$A$1:$H$49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<sst xmlns="http://schemas.openxmlformats.org/spreadsheetml/2006/main" count="53" uniqueCount="52">
  <si>
    <t>HIDDEN COLUMNS - for PSB Variance Analysis</t>
  </si>
  <si>
    <t>Category</t>
  </si>
  <si>
    <t>2019-2020 Current Budget</t>
  </si>
  <si>
    <t>2019-2020 Biennial-to-Date Actuals</t>
  </si>
  <si>
    <t>2019-2020 Estimated</t>
  </si>
  <si>
    <t>2023-2024 Projected</t>
  </si>
  <si>
    <t>Diff: Actuals to Current Budget</t>
  </si>
  <si>
    <t>BTD Actuals as Percent of Current Budget</t>
  </si>
  <si>
    <t>Diff: Estimated to Current Budget</t>
  </si>
  <si>
    <t>Estimated as Percent of Current Budget</t>
  </si>
  <si>
    <t xml:space="preserve">Beginning Fund Balance </t>
  </si>
  <si>
    <t>Revenues</t>
  </si>
  <si>
    <t>Federal</t>
  </si>
  <si>
    <t>State</t>
  </si>
  <si>
    <t>Local</t>
  </si>
  <si>
    <t>General Fund</t>
  </si>
  <si>
    <t>Intragovernmental</t>
  </si>
  <si>
    <t>Interfund Transfers</t>
  </si>
  <si>
    <t>Other</t>
  </si>
  <si>
    <t>Total Revenues</t>
  </si>
  <si>
    <t xml:space="preserve">Expenditures </t>
  </si>
  <si>
    <t>Salaries, Wages &amp; Benefits</t>
  </si>
  <si>
    <t>Supplies</t>
  </si>
  <si>
    <t>Other Operating Charges</t>
  </si>
  <si>
    <t>Central Rates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</si>
  <si>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</si>
  <si>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</si>
  <si>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</si>
  <si>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</si>
  <si>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</si>
  <si>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t>Reserves</t>
  </si>
  <si>
    <t>Total Reserves</t>
  </si>
  <si>
    <t xml:space="preserve">Reserve Shortfall </t>
  </si>
  <si>
    <t>Ending Undesignated Fund Balance</t>
  </si>
  <si>
    <t xml:space="preserve">Financial Plan Notes </t>
  </si>
  <si>
    <t>2021-2022 Projected</t>
  </si>
  <si>
    <t>Reserve for Committed Projects</t>
  </si>
  <si>
    <t>Expenditure Reserve</t>
  </si>
  <si>
    <t>Rainy Day Reserve (60 days)</t>
  </si>
  <si>
    <t>The Rainy Day reserve represents 60 days of estimated expenditures.</t>
  </si>
  <si>
    <t>Youth and Family Homelessness Reserve (YFHP)</t>
  </si>
  <si>
    <t>Reserve Notes:</t>
  </si>
  <si>
    <t>Best Starts For Kids (BSK) / 000001480</t>
  </si>
  <si>
    <t>2019-2020 Adopted</t>
  </si>
  <si>
    <t>Updated by DCHS Finance on February 22, 2019.</t>
  </si>
  <si>
    <t>2019-2020 1st Omnibus Financial Plan</t>
  </si>
  <si>
    <t>Expenditure Notes: N/A</t>
  </si>
  <si>
    <t>- The Reserve for committed projects reflects amounts that will be awarded to contracts that will be carried forward to the next Biennium's budget.</t>
  </si>
  <si>
    <t>- The Expenditure Reserve represents all estimated revenue less the YFHP Reserve and the amount awarded for committed projects, but includes approved appropriation authorized by ordinances 18207, 18239, 18287, 18378, and 18409, 18544, and 18569 plus additional reserves for expenditures included in the BSK Implementation Plan.</t>
  </si>
  <si>
    <t>Revenue Notes:
- Levy revenues extend through 2021 only.  Other revenue includes interest on the fund balance.</t>
  </si>
  <si>
    <t>2017-2018 Actuals</t>
  </si>
  <si>
    <t xml:space="preserve">All financial plans have the following assumptions, unless otherwise noted in below rows. 
2017-2018 Actual Revenues and Expenditures are from EBS as of 2/22 before the Adjustment period is closed. 
2019-2020 Adopted Budget ties to PBCS; 2019-2020 Estimated includes the impact of the proposed supplemental appropriation.
Outyear revenue and expenditure inflation assumptions are consistent with figures provided by PSB and/or OEFA.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</si>
</sst>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0">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sz val="11"/>
      <name val="Calibri"/>
      <family val="2"/>
      <scheme val="minor"/>
    </font>
    <font>
      <sz val="11"/>
      <name val="Calibri"/>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5" fillId="0" borderId="0">
      <alignment/>
      <protection/>
    </xf>
    <xf numFmtId="43"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121">
    <xf numFmtId="0" fontId="0" fillId="0" borderId="0" xfId="0"/>
    <xf numFmtId="0" fontId="0" fillId="2" borderId="0" xfId="20" applyFill="1">
      <alignment/>
      <protection/>
    </xf>
    <xf numFmtId="0" fontId="0" fillId="2" borderId="0" xfId="20" applyFill="1" applyProtection="1">
      <alignment/>
      <protection locked="0"/>
    </xf>
    <xf numFmtId="0" fontId="0" fillId="0" borderId="0" xfId="20" applyProtection="1">
      <alignment/>
      <protection locked="0"/>
    </xf>
    <xf numFmtId="0" fontId="0" fillId="0" borderId="0" xfId="20" applyFill="1" applyProtection="1">
      <alignment/>
      <protection locked="0"/>
    </xf>
    <xf numFmtId="0" fontId="4" fillId="2" borderId="0" xfId="20" applyFont="1" applyFill="1" applyAlignment="1">
      <alignment horizontal="center"/>
      <protection/>
    </xf>
    <xf numFmtId="37" fontId="4" fillId="2" borderId="1" xfId="21" applyFont="1" applyFill="1" applyBorder="1" applyAlignment="1" applyProtection="1">
      <alignment horizontal="left" wrapText="1"/>
      <protection/>
    </xf>
    <xf numFmtId="37" fontId="4" fillId="2" borderId="2" xfId="21" applyFont="1" applyFill="1" applyBorder="1" applyAlignment="1">
      <alignment horizontal="center" wrapText="1"/>
      <protection/>
    </xf>
    <xf numFmtId="37" fontId="4" fillId="2" borderId="1" xfId="21" applyFont="1" applyFill="1" applyBorder="1" applyAlignment="1">
      <alignment horizontal="center" wrapText="1"/>
      <protection/>
    </xf>
    <xf numFmtId="37" fontId="4" fillId="3" borderId="1" xfId="21" applyFont="1" applyFill="1" applyBorder="1" applyAlignment="1">
      <alignment horizontal="center" wrapText="1"/>
      <protection/>
    </xf>
    <xf numFmtId="37" fontId="4" fillId="0" borderId="1" xfId="21" applyFont="1" applyFill="1" applyBorder="1" applyAlignment="1">
      <alignment horizontal="center" wrapText="1"/>
      <protection/>
    </xf>
    <xf numFmtId="37" fontId="4" fillId="2" borderId="3" xfId="21" applyFont="1" applyFill="1" applyBorder="1" applyAlignment="1" applyProtection="1">
      <alignment horizontal="center" wrapText="1"/>
      <protection locked="0"/>
    </xf>
    <xf numFmtId="37" fontId="4" fillId="2" borderId="4" xfId="21" applyFont="1" applyFill="1" applyBorder="1" applyAlignment="1" applyProtection="1">
      <alignment horizontal="center" wrapText="1"/>
      <protection locked="0"/>
    </xf>
    <xf numFmtId="37" fontId="4" fillId="2" borderId="5" xfId="21" applyFont="1" applyFill="1" applyBorder="1" applyAlignment="1" applyProtection="1">
      <alignment horizontal="center" wrapText="1"/>
      <protection locked="0"/>
    </xf>
    <xf numFmtId="37" fontId="4" fillId="2" borderId="1" xfId="21" applyFont="1" applyFill="1" applyBorder="1" applyAlignment="1" applyProtection="1">
      <alignment horizontal="left"/>
      <protection locked="0"/>
    </xf>
    <xf numFmtId="164" fontId="4" fillId="2" borderId="1" xfId="22" applyNumberFormat="1" applyFont="1" applyFill="1" applyBorder="1" applyAlignment="1" applyProtection="1">
      <alignment horizontal="right" indent="1"/>
      <protection locked="0"/>
    </xf>
    <xf numFmtId="164" fontId="4" fillId="3" borderId="1" xfId="22" applyNumberFormat="1" applyFont="1" applyFill="1" applyBorder="1" applyAlignment="1" applyProtection="1">
      <alignment horizontal="right" indent="1"/>
      <protection/>
    </xf>
    <xf numFmtId="164" fontId="4" fillId="0" borderId="1" xfId="22" applyNumberFormat="1" applyFont="1" applyFill="1" applyBorder="1" applyAlignment="1" applyProtection="1">
      <alignment horizontal="right" indent="1"/>
      <protection/>
    </xf>
    <xf numFmtId="164" fontId="4" fillId="2" borderId="1" xfId="22" applyNumberFormat="1" applyFont="1" applyFill="1" applyBorder="1" applyAlignment="1" applyProtection="1">
      <alignment horizontal="right" indent="1"/>
      <protection/>
    </xf>
    <xf numFmtId="164" fontId="0" fillId="2" borderId="6" xfId="20" applyNumberFormat="1" applyFill="1" applyBorder="1" applyAlignment="1" applyProtection="1">
      <alignment horizontal="right" indent="1"/>
      <protection locked="0"/>
    </xf>
    <xf numFmtId="9" fontId="0" fillId="2" borderId="7" xfId="23" applyNumberFormat="1" applyFont="1" applyFill="1" applyBorder="1" applyProtection="1">
      <protection locked="0"/>
    </xf>
    <xf numFmtId="165" fontId="0" fillId="0" borderId="0" xfId="23" applyNumberFormat="1" applyFont="1" applyProtection="1">
      <protection locked="0"/>
    </xf>
    <xf numFmtId="37" fontId="4" fillId="2" borderId="5" xfId="21" applyFont="1" applyFill="1" applyBorder="1" applyAlignment="1" applyProtection="1">
      <alignment horizontal="left" vertical="center"/>
      <protection locked="0"/>
    </xf>
    <xf numFmtId="164" fontId="4" fillId="2" borderId="8" xfId="21" applyNumberFormat="1" applyFont="1" applyFill="1" applyBorder="1" applyAlignment="1">
      <alignment horizontal="right" vertical="center" indent="1"/>
      <protection/>
    </xf>
    <xf numFmtId="164" fontId="7" fillId="3" borderId="6" xfId="22" applyNumberFormat="1" applyFont="1" applyFill="1" applyBorder="1" applyAlignment="1">
      <alignment horizontal="right" vertical="center" indent="1"/>
    </xf>
    <xf numFmtId="164" fontId="7" fillId="0" borderId="6" xfId="22" applyNumberFormat="1" applyFont="1" applyFill="1" applyBorder="1" applyAlignment="1">
      <alignment horizontal="right" vertical="center" indent="1"/>
    </xf>
    <xf numFmtId="164" fontId="7" fillId="2" borderId="6" xfId="22" applyNumberFormat="1" applyFont="1" applyFill="1" applyBorder="1" applyAlignment="1">
      <alignment horizontal="right" vertical="center" indent="1"/>
    </xf>
    <xf numFmtId="0" fontId="0" fillId="2" borderId="7" xfId="20" applyFill="1" applyBorder="1" applyProtection="1">
      <alignment/>
      <protection locked="0"/>
    </xf>
    <xf numFmtId="37" fontId="7" fillId="2" borderId="5" xfId="21" applyFont="1" applyFill="1" applyBorder="1" applyAlignment="1" applyProtection="1">
      <alignment horizontal="left" vertical="center" indent="1"/>
      <protection locked="0"/>
    </xf>
    <xf numFmtId="164" fontId="7" fillId="2" borderId="8" xfId="21" applyNumberFormat="1" applyFont="1" applyFill="1" applyBorder="1" applyAlignment="1">
      <alignment horizontal="right" vertical="center" indent="1"/>
      <protection/>
    </xf>
    <xf numFmtId="164" fontId="7" fillId="3" borderId="5" xfId="22" applyNumberFormat="1" applyFont="1" applyFill="1" applyBorder="1" applyAlignment="1">
      <alignment horizontal="right" vertical="center" indent="1"/>
    </xf>
    <xf numFmtId="164" fontId="7" fillId="0" borderId="5" xfId="22" applyNumberFormat="1" applyFont="1" applyFill="1" applyBorder="1" applyAlignment="1">
      <alignment horizontal="right" vertical="center" indent="1"/>
    </xf>
    <xf numFmtId="164" fontId="7" fillId="2" borderId="5" xfId="22" applyNumberFormat="1" applyFont="1" applyFill="1" applyBorder="1" applyAlignment="1">
      <alignment horizontal="right" vertical="center" indent="1"/>
    </xf>
    <xf numFmtId="164" fontId="0" fillId="2" borderId="5" xfId="20" applyNumberFormat="1" applyFill="1" applyBorder="1" applyAlignment="1" applyProtection="1">
      <alignment horizontal="right" indent="1"/>
      <protection locked="0"/>
    </xf>
    <xf numFmtId="0" fontId="0" fillId="2" borderId="9" xfId="20" applyFill="1" applyBorder="1" applyProtection="1">
      <alignment/>
      <protection locked="0"/>
    </xf>
    <xf numFmtId="0" fontId="0" fillId="0" borderId="0" xfId="20" applyFont="1" applyProtection="1">
      <alignment/>
      <protection locked="0"/>
    </xf>
    <xf numFmtId="164" fontId="7" fillId="2" borderId="5" xfId="22" applyNumberFormat="1" applyFont="1" applyFill="1" applyBorder="1" applyAlignment="1">
      <alignment vertical="center"/>
    </xf>
    <xf numFmtId="43" fontId="7" fillId="2" borderId="8" xfId="22" applyFont="1" applyFill="1" applyBorder="1" applyAlignment="1">
      <alignment horizontal="right" vertical="center" indent="1"/>
    </xf>
    <xf numFmtId="37" fontId="7" fillId="2" borderId="5" xfId="21" applyFont="1" applyFill="1" applyBorder="1" applyAlignment="1" applyProtection="1">
      <alignment horizontal="left"/>
      <protection locked="0"/>
    </xf>
    <xf numFmtId="164" fontId="7" fillId="2" borderId="8" xfId="21" applyNumberFormat="1" applyFont="1" applyFill="1" applyBorder="1" applyAlignment="1" applyProtection="1">
      <alignment horizontal="right" indent="1"/>
      <protection locked="0"/>
    </xf>
    <xf numFmtId="164" fontId="7" fillId="3" borderId="5" xfId="22" applyNumberFormat="1" applyFont="1" applyFill="1" applyBorder="1" applyAlignment="1" applyProtection="1">
      <alignment horizontal="right" vertical="center" indent="1"/>
      <protection locked="0"/>
    </xf>
    <xf numFmtId="164" fontId="7" fillId="0" borderId="5" xfId="22" applyNumberFormat="1" applyFont="1" applyFill="1" applyBorder="1" applyAlignment="1" applyProtection="1">
      <alignment horizontal="right" vertical="center" indent="1"/>
      <protection locked="0"/>
    </xf>
    <xf numFmtId="164" fontId="7" fillId="2" borderId="5" xfId="22" applyNumberFormat="1" applyFont="1" applyFill="1" applyBorder="1" applyAlignment="1" applyProtection="1">
      <alignment horizontal="right" vertical="center" indent="1"/>
      <protection locked="0"/>
    </xf>
    <xf numFmtId="9" fontId="0" fillId="2" borderId="9" xfId="23" applyNumberFormat="1" applyFont="1" applyFill="1" applyBorder="1" applyProtection="1">
      <protection locked="0"/>
    </xf>
    <xf numFmtId="0" fontId="0" fillId="0" borderId="0" xfId="20" applyFont="1" applyFill="1" applyProtection="1">
      <alignment/>
      <protection locked="0"/>
    </xf>
    <xf numFmtId="37" fontId="4" fillId="2" borderId="3" xfId="21" applyFont="1" applyFill="1" applyBorder="1" applyAlignment="1" applyProtection="1">
      <alignment horizontal="left" vertical="center"/>
      <protection locked="0"/>
    </xf>
    <xf numFmtId="164" fontId="4" fillId="2" borderId="10" xfId="22" applyNumberFormat="1" applyFont="1" applyFill="1" applyBorder="1" applyAlignment="1">
      <alignment horizontal="right" vertical="center" indent="1"/>
    </xf>
    <xf numFmtId="164" fontId="4" fillId="3" borderId="10" xfId="22" applyNumberFormat="1" applyFont="1" applyFill="1" applyBorder="1" applyAlignment="1">
      <alignment horizontal="right" vertical="center" indent="1"/>
    </xf>
    <xf numFmtId="164" fontId="4" fillId="0" borderId="10" xfId="22" applyNumberFormat="1" applyFont="1" applyFill="1" applyBorder="1" applyAlignment="1">
      <alignment horizontal="right" vertical="center" indent="1"/>
    </xf>
    <xf numFmtId="164" fontId="4" fillId="2" borderId="3" xfId="22" applyNumberFormat="1" applyFont="1" applyFill="1" applyBorder="1" applyAlignment="1">
      <alignment horizontal="right" vertical="center" indent="1"/>
    </xf>
    <xf numFmtId="164" fontId="7" fillId="3" borderId="6" xfId="22" applyNumberFormat="1" applyFont="1" applyFill="1" applyBorder="1" applyAlignment="1" applyProtection="1">
      <alignment horizontal="right" vertical="center" indent="1"/>
      <protection locked="0"/>
    </xf>
    <xf numFmtId="164" fontId="7" fillId="0" borderId="6" xfId="22" applyNumberFormat="1" applyFont="1" applyFill="1" applyBorder="1" applyAlignment="1" applyProtection="1">
      <alignment horizontal="right" vertical="center" indent="1"/>
      <protection locked="0"/>
    </xf>
    <xf numFmtId="164" fontId="7" fillId="2" borderId="6" xfId="22" applyNumberFormat="1" applyFont="1" applyFill="1" applyBorder="1" applyAlignment="1" applyProtection="1">
      <alignment horizontal="right" vertical="center" indent="1"/>
      <protection locked="0"/>
    </xf>
    <xf numFmtId="9" fontId="0" fillId="2" borderId="6" xfId="20" applyNumberFormat="1" applyFill="1" applyBorder="1" applyProtection="1">
      <alignment/>
      <protection locked="0"/>
    </xf>
    <xf numFmtId="43" fontId="0" fillId="0" borderId="0" xfId="22" applyFont="1" applyFill="1" applyProtection="1">
      <protection locked="0"/>
    </xf>
    <xf numFmtId="9" fontId="0" fillId="2" borderId="5" xfId="20" applyNumberFormat="1" applyFill="1" applyBorder="1" applyProtection="1">
      <alignment/>
      <protection locked="0"/>
    </xf>
    <xf numFmtId="9" fontId="0" fillId="2" borderId="5" xfId="23" applyNumberFormat="1" applyFont="1" applyFill="1" applyBorder="1" applyProtection="1">
      <protection locked="0"/>
    </xf>
    <xf numFmtId="164" fontId="4" fillId="3" borderId="3" xfId="22" applyNumberFormat="1" applyFont="1" applyFill="1" applyBorder="1" applyAlignment="1">
      <alignment horizontal="right" vertical="center" indent="1"/>
    </xf>
    <xf numFmtId="164" fontId="4" fillId="0" borderId="3" xfId="22" applyNumberFormat="1" applyFont="1" applyFill="1" applyBorder="1" applyAlignment="1">
      <alignment horizontal="right" vertical="center" indent="1"/>
    </xf>
    <xf numFmtId="9" fontId="0" fillId="2" borderId="3" xfId="23" applyNumberFormat="1" applyFont="1" applyFill="1" applyBorder="1" applyProtection="1">
      <protection locked="0"/>
    </xf>
    <xf numFmtId="37" fontId="4" fillId="2" borderId="1" xfId="21" applyFont="1" applyFill="1" applyBorder="1" applyAlignment="1" applyProtection="1">
      <alignment horizontal="left" vertical="center"/>
      <protection locked="0"/>
    </xf>
    <xf numFmtId="164" fontId="4" fillId="2" borderId="1" xfId="21" applyNumberFormat="1" applyFont="1" applyFill="1" applyBorder="1" applyAlignment="1" applyProtection="1">
      <alignment horizontal="right" vertical="center" indent="1"/>
      <protection locked="0"/>
    </xf>
    <xf numFmtId="164" fontId="4" fillId="3" borderId="1" xfId="21" applyNumberFormat="1" applyFont="1" applyFill="1" applyBorder="1" applyAlignment="1" applyProtection="1">
      <alignment horizontal="right" vertical="center" indent="1"/>
      <protection locked="0"/>
    </xf>
    <xf numFmtId="164" fontId="7" fillId="3" borderId="1" xfId="24" applyNumberFormat="1" applyFont="1" applyFill="1" applyBorder="1" applyAlignment="1" applyProtection="1">
      <alignment horizontal="right" vertical="center" indent="1"/>
      <protection locked="0"/>
    </xf>
    <xf numFmtId="164" fontId="7" fillId="0" borderId="1" xfId="24" applyNumberFormat="1" applyFont="1" applyFill="1" applyBorder="1" applyAlignment="1" applyProtection="1">
      <alignment horizontal="right" vertical="center" indent="1"/>
      <protection locked="0"/>
    </xf>
    <xf numFmtId="164" fontId="7" fillId="2" borderId="1" xfId="24" applyNumberFormat="1" applyFont="1" applyFill="1" applyBorder="1" applyAlignment="1" applyProtection="1">
      <alignment horizontal="right" vertical="center" indent="1"/>
      <protection locked="0"/>
    </xf>
    <xf numFmtId="164" fontId="0" fillId="2" borderId="1" xfId="20" applyNumberFormat="1" applyFill="1" applyBorder="1" applyAlignment="1" applyProtection="1">
      <alignment horizontal="right" indent="1"/>
      <protection locked="0"/>
    </xf>
    <xf numFmtId="9" fontId="0" fillId="2" borderId="1" xfId="23" applyNumberFormat="1" applyFont="1" applyFill="1" applyBorder="1" applyProtection="1">
      <protection locked="0"/>
    </xf>
    <xf numFmtId="164" fontId="4" fillId="2" borderId="5" xfId="21" applyNumberFormat="1" applyFont="1" applyFill="1" applyBorder="1" applyAlignment="1" applyProtection="1">
      <alignment horizontal="right" vertical="center" indent="1"/>
      <protection locked="0"/>
    </xf>
    <xf numFmtId="37" fontId="7" fillId="2" borderId="8" xfId="21" applyFont="1" applyFill="1" applyBorder="1" applyAlignment="1" applyProtection="1" quotePrefix="1">
      <alignment horizontal="left" vertical="center"/>
      <protection locked="0"/>
    </xf>
    <xf numFmtId="164" fontId="7" fillId="3" borderId="8" xfId="21" applyNumberFormat="1" applyFont="1" applyFill="1" applyBorder="1" applyAlignment="1" applyProtection="1">
      <alignment horizontal="right" indent="1"/>
      <protection locked="0"/>
    </xf>
    <xf numFmtId="164" fontId="7" fillId="0" borderId="8" xfId="21" applyNumberFormat="1" applyFont="1" applyFill="1" applyBorder="1" applyAlignment="1" applyProtection="1">
      <alignment horizontal="right" indent="1"/>
      <protection locked="0"/>
    </xf>
    <xf numFmtId="164" fontId="7" fillId="2" borderId="5" xfId="21" applyNumberFormat="1" applyFont="1" applyFill="1" applyBorder="1" applyAlignment="1" applyProtection="1">
      <alignment horizontal="right" indent="1"/>
      <protection locked="0"/>
    </xf>
    <xf numFmtId="164" fontId="0" fillId="2" borderId="3" xfId="20" applyNumberFormat="1" applyFill="1" applyBorder="1" applyAlignment="1" applyProtection="1">
      <alignment horizontal="right" indent="1"/>
      <protection locked="0"/>
    </xf>
    <xf numFmtId="164" fontId="4" fillId="2" borderId="5" xfId="21" applyNumberFormat="1" applyFont="1" applyFill="1" applyBorder="1" applyAlignment="1">
      <alignment horizontal="right" vertical="center" indent="1"/>
      <protection/>
    </xf>
    <xf numFmtId="9" fontId="0" fillId="2" borderId="9" xfId="20" applyNumberFormat="1" applyFill="1" applyBorder="1" applyProtection="1">
      <alignment/>
      <protection locked="0"/>
    </xf>
    <xf numFmtId="37" fontId="7" fillId="2" borderId="5" xfId="21" applyFont="1" applyFill="1" applyBorder="1" applyAlignment="1">
      <alignment horizontal="left"/>
      <protection/>
    </xf>
    <xf numFmtId="164" fontId="7" fillId="2" borderId="9" xfId="22" applyNumberFormat="1" applyFont="1" applyFill="1" applyBorder="1" applyAlignment="1" applyProtection="1">
      <alignment horizontal="right" vertical="center" indent="1"/>
      <protection locked="0"/>
    </xf>
    <xf numFmtId="164" fontId="7" fillId="3" borderId="9" xfId="22" applyNumberFormat="1" applyFont="1" applyFill="1" applyBorder="1" applyAlignment="1" applyProtection="1">
      <alignment horizontal="right" vertical="center" indent="1"/>
      <protection locked="0"/>
    </xf>
    <xf numFmtId="164" fontId="7" fillId="0" borderId="9" xfId="22" applyNumberFormat="1" applyFont="1" applyFill="1" applyBorder="1" applyAlignment="1" applyProtection="1">
      <alignment horizontal="right" vertical="center" indent="1"/>
      <protection locked="0"/>
    </xf>
    <xf numFmtId="164" fontId="7" fillId="2" borderId="9" xfId="22" applyNumberFormat="1" applyFont="1" applyFill="1" applyBorder="1" applyAlignment="1">
      <alignment vertical="center"/>
    </xf>
    <xf numFmtId="37" fontId="7" fillId="2" borderId="5" xfId="21" applyFont="1" applyFill="1" applyBorder="1" applyAlignment="1">
      <alignment horizontal="left" vertical="center"/>
      <protection/>
    </xf>
    <xf numFmtId="164" fontId="7" fillId="2" borderId="5" xfId="24" applyNumberFormat="1" applyFont="1" applyFill="1" applyBorder="1" applyAlignment="1" applyProtection="1">
      <alignment horizontal="right" vertical="center" indent="1"/>
      <protection locked="0"/>
    </xf>
    <xf numFmtId="164" fontId="7" fillId="0" borderId="5" xfId="25" applyNumberFormat="1" applyFont="1" applyFill="1" applyBorder="1" applyAlignment="1">
      <alignment vertical="center"/>
    </xf>
    <xf numFmtId="164" fontId="7" fillId="3" borderId="5" xfId="24" applyNumberFormat="1" applyFont="1" applyFill="1" applyBorder="1" applyAlignment="1" applyProtection="1">
      <alignment horizontal="right" vertical="center" indent="1"/>
      <protection locked="0"/>
    </xf>
    <xf numFmtId="164" fontId="4" fillId="2" borderId="5" xfId="22" applyNumberFormat="1" applyFont="1" applyFill="1" applyBorder="1" applyAlignment="1">
      <alignment horizontal="right" vertical="center" indent="1"/>
    </xf>
    <xf numFmtId="164" fontId="4" fillId="3" borderId="5" xfId="22" applyNumberFormat="1" applyFont="1" applyFill="1" applyBorder="1" applyAlignment="1">
      <alignment horizontal="right" vertical="center" indent="1"/>
    </xf>
    <xf numFmtId="164" fontId="4" fillId="0" borderId="5" xfId="22" applyNumberFormat="1" applyFont="1" applyFill="1" applyBorder="1" applyAlignment="1">
      <alignment horizontal="right" vertical="center" indent="1"/>
    </xf>
    <xf numFmtId="37" fontId="7" fillId="2" borderId="5" xfId="21" applyFont="1" applyFill="1" applyBorder="1" applyAlignment="1" applyProtection="1">
      <alignment horizontal="left" vertical="center"/>
      <protection locked="0"/>
    </xf>
    <xf numFmtId="164" fontId="7" fillId="2" borderId="5" xfId="21" applyNumberFormat="1" applyFont="1" applyFill="1" applyBorder="1" applyAlignment="1">
      <alignment horizontal="right" vertical="center" indent="1"/>
      <protection/>
    </xf>
    <xf numFmtId="164" fontId="4" fillId="2" borderId="3" xfId="21" applyNumberFormat="1" applyFont="1" applyFill="1" applyBorder="1" applyAlignment="1">
      <alignment horizontal="right" vertical="center" indent="1"/>
      <protection/>
    </xf>
    <xf numFmtId="164" fontId="4" fillId="3" borderId="3" xfId="24" applyNumberFormat="1" applyFont="1" applyFill="1" applyBorder="1" applyAlignment="1">
      <alignment horizontal="right" vertical="center" indent="1"/>
    </xf>
    <xf numFmtId="164" fontId="4" fillId="0" borderId="3" xfId="24" applyNumberFormat="1" applyFont="1" applyFill="1" applyBorder="1" applyAlignment="1">
      <alignment horizontal="right" vertical="center" indent="1"/>
    </xf>
    <xf numFmtId="164" fontId="4" fillId="2" borderId="3" xfId="24" applyNumberFormat="1" applyFont="1" applyFill="1" applyBorder="1" applyAlignment="1">
      <alignment horizontal="right" vertical="center" indent="1"/>
    </xf>
    <xf numFmtId="164" fontId="4" fillId="2" borderId="1" xfId="24" applyNumberFormat="1" applyFont="1" applyFill="1" applyBorder="1" applyAlignment="1">
      <alignment horizontal="right" vertical="center" indent="1"/>
    </xf>
    <xf numFmtId="164" fontId="4" fillId="3" borderId="1" xfId="24" applyNumberFormat="1" applyFont="1" applyFill="1" applyBorder="1" applyAlignment="1">
      <alignment horizontal="right" vertical="center" indent="1"/>
    </xf>
    <xf numFmtId="164" fontId="4" fillId="0" borderId="1" xfId="24" applyNumberFormat="1" applyFont="1" applyFill="1" applyBorder="1" applyAlignment="1">
      <alignment horizontal="right" vertical="center" indent="1"/>
    </xf>
    <xf numFmtId="9" fontId="0" fillId="2" borderId="11" xfId="23" applyNumberFormat="1" applyFont="1" applyFill="1" applyBorder="1" applyProtection="1">
      <protection locked="0"/>
    </xf>
    <xf numFmtId="0" fontId="0" fillId="0" borderId="0" xfId="20">
      <alignment/>
      <protection/>
    </xf>
    <xf numFmtId="37" fontId="4" fillId="0" borderId="0" xfId="21" applyFont="1" applyFill="1" applyAlignment="1" applyProtection="1">
      <alignment horizontal="left"/>
      <protection locked="0"/>
    </xf>
    <xf numFmtId="37" fontId="4" fillId="0" borderId="0" xfId="21" applyFont="1" applyFill="1" applyAlignment="1">
      <alignment horizontal="left"/>
      <protection/>
    </xf>
    <xf numFmtId="37" fontId="7" fillId="0" borderId="0" xfId="21" applyFont="1" applyFill="1" applyBorder="1">
      <alignment/>
      <protection/>
    </xf>
    <xf numFmtId="0" fontId="8" fillId="0" borderId="0" xfId="20" applyFont="1" applyProtection="1">
      <alignment/>
      <protection/>
    </xf>
    <xf numFmtId="0" fontId="3" fillId="0" borderId="0" xfId="20" applyFont="1" applyProtection="1">
      <alignment/>
      <protection/>
    </xf>
    <xf numFmtId="164" fontId="4" fillId="2" borderId="1" xfId="22" applyNumberFormat="1" applyFont="1" applyFill="1" applyBorder="1" applyAlignment="1" applyProtection="1" quotePrefix="1">
      <alignment horizontal="right" vertical="center" indent="1"/>
      <protection/>
    </xf>
    <xf numFmtId="164" fontId="4" fillId="3" borderId="1" xfId="22" applyNumberFormat="1" applyFont="1" applyFill="1" applyBorder="1" applyAlignment="1" applyProtection="1" quotePrefix="1">
      <alignment horizontal="right" vertical="center" indent="1"/>
      <protection/>
    </xf>
    <xf numFmtId="164" fontId="4" fillId="0" borderId="1" xfId="22" applyNumberFormat="1" applyFont="1" applyFill="1" applyBorder="1" applyAlignment="1" applyProtection="1" quotePrefix="1">
      <alignment horizontal="right" vertical="center" indent="1"/>
      <protection/>
    </xf>
    <xf numFmtId="10" fontId="0" fillId="0" borderId="0" xfId="15" applyNumberFormat="1" applyProtection="1">
      <protection locked="0"/>
    </xf>
    <xf numFmtId="10" fontId="0" fillId="0" borderId="0" xfId="15" applyNumberFormat="1" applyFill="1" applyProtection="1">
      <protection locked="0"/>
    </xf>
    <xf numFmtId="0" fontId="0" fillId="0" borderId="0" xfId="20" applyFont="1" applyFill="1" applyProtection="1">
      <alignment/>
      <protection locked="0"/>
    </xf>
    <xf numFmtId="0" fontId="9" fillId="2" borderId="0" xfId="26" applyFont="1" applyFill="1" applyAlignment="1">
      <alignment horizontal="left" wrapText="1"/>
      <protection/>
    </xf>
    <xf numFmtId="0" fontId="8" fillId="0" borderId="0" xfId="20" applyFont="1" applyFill="1" applyAlignment="1" applyProtection="1">
      <alignment horizontal="left" vertical="top" wrapText="1"/>
      <protection locked="0"/>
    </xf>
    <xf numFmtId="0" fontId="4" fillId="2" borderId="0" xfId="20" applyFont="1" applyFill="1" applyAlignment="1" applyProtection="1">
      <alignment horizontal="center"/>
      <protection locked="0"/>
    </xf>
    <xf numFmtId="0" fontId="2" fillId="0" borderId="12" xfId="20" applyFont="1" applyFill="1" applyBorder="1" applyAlignment="1" applyProtection="1">
      <alignment horizontal="center"/>
      <protection locked="0"/>
    </xf>
    <xf numFmtId="0" fontId="2" fillId="3" borderId="13" xfId="20" applyFont="1" applyFill="1" applyBorder="1" applyAlignment="1" applyProtection="1">
      <alignment horizontal="center"/>
      <protection locked="0"/>
    </xf>
    <xf numFmtId="0" fontId="2" fillId="3" borderId="14" xfId="20" applyFont="1" applyFill="1" applyBorder="1" applyAlignment="1" applyProtection="1">
      <alignment horizontal="center"/>
      <protection locked="0"/>
    </xf>
    <xf numFmtId="0" fontId="2" fillId="3" borderId="7" xfId="20" applyFont="1" applyFill="1" applyBorder="1" applyAlignment="1" applyProtection="1">
      <alignment horizontal="center"/>
      <protection locked="0"/>
    </xf>
    <xf numFmtId="37" fontId="8" fillId="0" borderId="0" xfId="21" applyFont="1" applyFill="1" applyAlignment="1" applyProtection="1">
      <alignment wrapText="1"/>
      <protection locked="0"/>
    </xf>
    <xf numFmtId="0" fontId="0" fillId="0" borderId="0" xfId="20" applyFont="1" applyAlignment="1">
      <alignment wrapText="1"/>
      <protection/>
    </xf>
    <xf numFmtId="37" fontId="8" fillId="0" borderId="0" xfId="21" applyFont="1" applyFill="1" applyAlignment="1" applyProtection="1">
      <alignment horizontal="left" wrapText="1"/>
      <protection locked="0"/>
    </xf>
    <xf numFmtId="0" fontId="9" fillId="2" borderId="0" xfId="26" applyFont="1" applyFill="1" applyAlignment="1" quotePrefix="1">
      <alignment horizontal="left" wrapText="1"/>
      <protection/>
    </xf>
  </cellXfs>
  <cellStyles count="13">
    <cellStyle name="Normal" xfId="0"/>
    <cellStyle name="Percent" xfId="15"/>
    <cellStyle name="Currency" xfId="16"/>
    <cellStyle name="Currency [0]" xfId="17"/>
    <cellStyle name="Comma" xfId="18"/>
    <cellStyle name="Comma [0]" xfId="19"/>
    <cellStyle name="Normal 23" xfId="20"/>
    <cellStyle name="Normal_AIRPLAN.XLS" xfId="21"/>
    <cellStyle name="Comma 2" xfId="22"/>
    <cellStyle name="Percent 17" xfId="23"/>
    <cellStyle name="Comma 20" xfId="24"/>
    <cellStyle name="Comma 16" xfId="25"/>
    <cellStyle name="Normal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showGridLines="0" tabSelected="1" zoomScale="85" zoomScaleNormal="85" zoomScaleSheetLayoutView="100" workbookViewId="0" topLeftCell="A25">
      <selection activeCell="A44" sqref="A44:H44"/>
    </sheetView>
  </sheetViews>
  <sheetFormatPr defaultColWidth="9.140625" defaultRowHeight="15" outlineLevelCol="1"/>
  <cols>
    <col min="1" max="1" width="45.57421875" style="98" customWidth="1"/>
    <col min="2" max="3" width="16.421875" style="98" bestFit="1" customWidth="1"/>
    <col min="4" max="5" width="14.7109375" style="98" hidden="1" customWidth="1" outlineLevel="1"/>
    <col min="6" max="6" width="16.421875" style="98" customWidth="1" collapsed="1"/>
    <col min="7" max="8" width="16.421875" style="98" bestFit="1" customWidth="1"/>
    <col min="9" max="9" width="2.28125" style="98" customWidth="1"/>
    <col min="10" max="11" width="15.7109375" style="98" hidden="1" customWidth="1" outlineLevel="1"/>
    <col min="12" max="12" width="1.8515625" style="98" hidden="1" customWidth="1" outlineLevel="1"/>
    <col min="13" max="14" width="15.7109375" style="98" hidden="1" customWidth="1" outlineLevel="1"/>
    <col min="15" max="15" width="9.140625" style="98" customWidth="1" collapsed="1"/>
    <col min="16" max="16" width="10.7109375" style="98" customWidth="1"/>
    <col min="17" max="16384" width="9.140625" style="98" customWidth="1"/>
  </cols>
  <sheetData>
    <row r="1" spans="1:14" s="3" customFormat="1" ht="15.75">
      <c r="A1" s="112" t="s">
        <v>45</v>
      </c>
      <c r="B1" s="112"/>
      <c r="C1" s="112"/>
      <c r="D1" s="112"/>
      <c r="E1" s="112"/>
      <c r="F1" s="112"/>
      <c r="G1" s="112"/>
      <c r="H1" s="112"/>
      <c r="I1" s="1"/>
      <c r="J1" s="2"/>
      <c r="K1" s="2"/>
      <c r="L1" s="2"/>
      <c r="M1" s="2"/>
      <c r="N1" s="2"/>
    </row>
    <row r="2" spans="1:18" s="3" customFormat="1" ht="15.75">
      <c r="A2" s="112" t="s">
        <v>42</v>
      </c>
      <c r="B2" s="112"/>
      <c r="C2" s="112"/>
      <c r="D2" s="112"/>
      <c r="E2" s="112"/>
      <c r="F2" s="112"/>
      <c r="G2" s="112"/>
      <c r="H2" s="112"/>
      <c r="I2" s="1"/>
      <c r="J2" s="113"/>
      <c r="K2" s="113"/>
      <c r="L2" s="113"/>
      <c r="M2" s="113"/>
      <c r="N2" s="113"/>
      <c r="O2" s="4"/>
      <c r="P2" s="4"/>
      <c r="Q2" s="4"/>
      <c r="R2" s="4"/>
    </row>
    <row r="3" spans="1:18" s="3" customFormat="1" ht="15.75">
      <c r="A3" s="5"/>
      <c r="B3" s="5"/>
      <c r="C3" s="5"/>
      <c r="D3" s="5"/>
      <c r="E3" s="5"/>
      <c r="F3" s="5"/>
      <c r="G3" s="5"/>
      <c r="H3" s="5"/>
      <c r="I3" s="1"/>
      <c r="J3" s="114" t="s">
        <v>0</v>
      </c>
      <c r="K3" s="115"/>
      <c r="L3" s="115"/>
      <c r="M3" s="115"/>
      <c r="N3" s="116"/>
      <c r="O3" s="4"/>
      <c r="P3" s="4"/>
      <c r="Q3" s="4"/>
      <c r="R3" s="4"/>
    </row>
    <row r="4" spans="1:14" s="3" customFormat="1" ht="63">
      <c r="A4" s="6" t="s">
        <v>1</v>
      </c>
      <c r="B4" s="7" t="s">
        <v>50</v>
      </c>
      <c r="C4" s="8" t="s">
        <v>43</v>
      </c>
      <c r="D4" s="9" t="s">
        <v>2</v>
      </c>
      <c r="E4" s="9" t="s">
        <v>3</v>
      </c>
      <c r="F4" s="10" t="s">
        <v>4</v>
      </c>
      <c r="G4" s="8" t="s">
        <v>35</v>
      </c>
      <c r="H4" s="8" t="s">
        <v>5</v>
      </c>
      <c r="I4" s="1"/>
      <c r="J4" s="11" t="s">
        <v>6</v>
      </c>
      <c r="K4" s="12" t="s">
        <v>7</v>
      </c>
      <c r="L4" s="2"/>
      <c r="M4" s="11" t="s">
        <v>8</v>
      </c>
      <c r="N4" s="13" t="s">
        <v>9</v>
      </c>
    </row>
    <row r="5" spans="1:17" s="3" customFormat="1" ht="15.75">
      <c r="A5" s="14" t="s">
        <v>10</v>
      </c>
      <c r="B5" s="15">
        <v>49183044</v>
      </c>
      <c r="C5" s="15">
        <v>69798138</v>
      </c>
      <c r="D5" s="16"/>
      <c r="E5" s="16"/>
      <c r="F5" s="17">
        <f>B29</f>
        <v>92986520.84</v>
      </c>
      <c r="G5" s="18">
        <f>F29</f>
        <v>29763851.439999998</v>
      </c>
      <c r="H5" s="18"/>
      <c r="I5" s="1"/>
      <c r="J5" s="19">
        <f>E5-D5</f>
        <v>0</v>
      </c>
      <c r="K5" s="20" t="str">
        <f>_xlfn.IFERROR(E5/D5,"")</f>
        <v/>
      </c>
      <c r="L5" s="2"/>
      <c r="M5" s="19">
        <f>F5-D5</f>
        <v>92986520.84</v>
      </c>
      <c r="N5" s="20" t="str">
        <f>_xlfn.IFERROR(F5/D5,"")</f>
        <v/>
      </c>
      <c r="O5" s="21"/>
      <c r="P5" s="107"/>
      <c r="Q5" s="107"/>
    </row>
    <row r="6" spans="1:14" s="3" customFormat="1" ht="15.75">
      <c r="A6" s="22" t="s">
        <v>11</v>
      </c>
      <c r="B6" s="23"/>
      <c r="C6" s="23"/>
      <c r="D6" s="24"/>
      <c r="E6" s="24"/>
      <c r="F6" s="25"/>
      <c r="G6" s="26"/>
      <c r="H6" s="26"/>
      <c r="I6" s="1"/>
      <c r="J6" s="19"/>
      <c r="K6" s="27" t="str">
        <f>_xlfn.IFERROR(E6/D6,"")</f>
        <v/>
      </c>
      <c r="L6" s="2"/>
      <c r="M6" s="19"/>
      <c r="N6" s="27" t="str">
        <f aca="true" t="shared" si="0" ref="N6:N39">_xlfn.IFERROR(F6/D6,"")</f>
        <v/>
      </c>
    </row>
    <row r="7" spans="1:16" s="3" customFormat="1" ht="15.75" hidden="1">
      <c r="A7" s="28" t="s">
        <v>12</v>
      </c>
      <c r="B7" s="29"/>
      <c r="C7" s="29">
        <v>0</v>
      </c>
      <c r="D7" s="30"/>
      <c r="E7" s="30"/>
      <c r="F7" s="31"/>
      <c r="G7" s="32"/>
      <c r="H7" s="32"/>
      <c r="I7" s="1"/>
      <c r="J7" s="33"/>
      <c r="K7" s="34"/>
      <c r="L7" s="2"/>
      <c r="M7" s="33"/>
      <c r="N7" s="34"/>
      <c r="P7" s="35"/>
    </row>
    <row r="8" spans="1:16" s="3" customFormat="1" ht="15.75" hidden="1">
      <c r="A8" s="28" t="s">
        <v>13</v>
      </c>
      <c r="B8" s="29"/>
      <c r="C8" s="29">
        <v>0</v>
      </c>
      <c r="D8" s="30"/>
      <c r="E8" s="30"/>
      <c r="F8" s="31"/>
      <c r="G8" s="32"/>
      <c r="H8" s="32"/>
      <c r="I8" s="1"/>
      <c r="J8" s="33"/>
      <c r="K8" s="34"/>
      <c r="L8" s="2"/>
      <c r="M8" s="33"/>
      <c r="N8" s="34"/>
      <c r="P8" s="35"/>
    </row>
    <row r="9" spans="1:17" s="3" customFormat="1" ht="15.75">
      <c r="A9" s="28" t="s">
        <v>14</v>
      </c>
      <c r="B9" s="29">
        <v>127741792.51</v>
      </c>
      <c r="C9" s="29">
        <v>140053968</v>
      </c>
      <c r="D9" s="30"/>
      <c r="E9" s="30"/>
      <c r="F9" s="31">
        <f>C9</f>
        <v>140053968</v>
      </c>
      <c r="G9" s="36">
        <v>75271131</v>
      </c>
      <c r="H9" s="32"/>
      <c r="I9" s="1"/>
      <c r="J9" s="33"/>
      <c r="K9" s="34"/>
      <c r="L9" s="2"/>
      <c r="M9" s="33"/>
      <c r="N9" s="34"/>
      <c r="P9" s="107"/>
      <c r="Q9" s="107"/>
    </row>
    <row r="10" spans="1:16" s="3" customFormat="1" ht="15.75" hidden="1">
      <c r="A10" s="28" t="s">
        <v>15</v>
      </c>
      <c r="B10" s="37"/>
      <c r="C10" s="29">
        <v>0</v>
      </c>
      <c r="D10" s="30"/>
      <c r="E10" s="30"/>
      <c r="F10" s="31">
        <f aca="true" t="shared" si="1" ref="F10:F13">C10</f>
        <v>0</v>
      </c>
      <c r="G10" s="36"/>
      <c r="H10" s="32"/>
      <c r="I10" s="1"/>
      <c r="J10" s="33"/>
      <c r="K10" s="34"/>
      <c r="L10" s="2"/>
      <c r="M10" s="33"/>
      <c r="N10" s="34"/>
      <c r="P10" s="107"/>
    </row>
    <row r="11" spans="1:16" s="3" customFormat="1" ht="15.75" hidden="1">
      <c r="A11" s="28" t="s">
        <v>16</v>
      </c>
      <c r="B11" s="29"/>
      <c r="C11" s="29">
        <v>0</v>
      </c>
      <c r="D11" s="30"/>
      <c r="E11" s="30"/>
      <c r="F11" s="31">
        <f t="shared" si="1"/>
        <v>0</v>
      </c>
      <c r="G11" s="36"/>
      <c r="H11" s="32"/>
      <c r="I11" s="1"/>
      <c r="J11" s="33"/>
      <c r="K11" s="34"/>
      <c r="L11" s="2"/>
      <c r="M11" s="33"/>
      <c r="N11" s="34"/>
      <c r="P11" s="107"/>
    </row>
    <row r="12" spans="1:16" s="3" customFormat="1" ht="15.75" hidden="1">
      <c r="A12" s="28" t="s">
        <v>17</v>
      </c>
      <c r="B12" s="29"/>
      <c r="C12" s="29">
        <v>0</v>
      </c>
      <c r="D12" s="30"/>
      <c r="E12" s="30"/>
      <c r="F12" s="31">
        <f t="shared" si="1"/>
        <v>0</v>
      </c>
      <c r="G12" s="36"/>
      <c r="H12" s="32"/>
      <c r="I12" s="1"/>
      <c r="J12" s="33"/>
      <c r="K12" s="34"/>
      <c r="L12" s="2"/>
      <c r="M12" s="33"/>
      <c r="N12" s="34"/>
      <c r="P12" s="107"/>
    </row>
    <row r="13" spans="1:17" s="3" customFormat="1" ht="15.75">
      <c r="A13" s="28" t="s">
        <v>18</v>
      </c>
      <c r="B13" s="29">
        <v>1865885.0999999999</v>
      </c>
      <c r="C13" s="29">
        <v>1430000</v>
      </c>
      <c r="D13" s="30"/>
      <c r="E13" s="30"/>
      <c r="F13" s="31">
        <f t="shared" si="1"/>
        <v>1430000</v>
      </c>
      <c r="G13" s="36">
        <v>750000</v>
      </c>
      <c r="H13" s="32"/>
      <c r="I13" s="1"/>
      <c r="J13" s="33"/>
      <c r="K13" s="34"/>
      <c r="L13" s="2"/>
      <c r="M13" s="33"/>
      <c r="N13" s="34"/>
      <c r="P13" s="107"/>
      <c r="Q13" s="107"/>
    </row>
    <row r="14" spans="1:19" s="3" customFormat="1" ht="15.75">
      <c r="A14" s="38"/>
      <c r="B14" s="39"/>
      <c r="C14" s="39"/>
      <c r="D14" s="40"/>
      <c r="E14" s="40"/>
      <c r="F14" s="41"/>
      <c r="G14" s="42"/>
      <c r="H14" s="42"/>
      <c r="I14" s="2"/>
      <c r="J14" s="33"/>
      <c r="K14" s="43" t="str">
        <f aca="true" t="shared" si="2" ref="K14:K34">_xlfn.IFERROR(E14/D14,"")</f>
        <v/>
      </c>
      <c r="L14" s="2"/>
      <c r="M14" s="33"/>
      <c r="N14" s="43" t="str">
        <f t="shared" si="0"/>
        <v/>
      </c>
      <c r="O14" s="44"/>
      <c r="P14" s="35"/>
      <c r="Q14" s="44"/>
      <c r="R14" s="44"/>
      <c r="S14" s="4"/>
    </row>
    <row r="15" spans="1:19" s="3" customFormat="1" ht="15.75">
      <c r="A15" s="45" t="s">
        <v>19</v>
      </c>
      <c r="B15" s="46">
        <f>SUM(B6:B14)</f>
        <v>129607677.61</v>
      </c>
      <c r="C15" s="46">
        <f aca="true" t="shared" si="3" ref="C15:H15">SUM(C6:C14)</f>
        <v>141483968</v>
      </c>
      <c r="D15" s="47">
        <f t="shared" si="3"/>
        <v>0</v>
      </c>
      <c r="E15" s="47">
        <f t="shared" si="3"/>
        <v>0</v>
      </c>
      <c r="F15" s="48">
        <f t="shared" si="3"/>
        <v>141483968</v>
      </c>
      <c r="G15" s="46">
        <f t="shared" si="3"/>
        <v>76021131</v>
      </c>
      <c r="H15" s="49">
        <f t="shared" si="3"/>
        <v>0</v>
      </c>
      <c r="I15" s="1"/>
      <c r="J15" s="33">
        <f>E15-D15</f>
        <v>0</v>
      </c>
      <c r="K15" s="43" t="str">
        <f t="shared" si="2"/>
        <v/>
      </c>
      <c r="L15" s="2"/>
      <c r="M15" s="33">
        <f>F15-D15</f>
        <v>141483968</v>
      </c>
      <c r="N15" s="43" t="str">
        <f t="shared" si="0"/>
        <v/>
      </c>
      <c r="O15" s="44"/>
      <c r="P15" s="107"/>
      <c r="Q15" s="108"/>
      <c r="R15" s="44"/>
      <c r="S15" s="4"/>
    </row>
    <row r="16" spans="1:19" s="3" customFormat="1" ht="15.75">
      <c r="A16" s="22" t="s">
        <v>20</v>
      </c>
      <c r="B16" s="39"/>
      <c r="C16" s="39"/>
      <c r="D16" s="50"/>
      <c r="E16" s="50"/>
      <c r="F16" s="51"/>
      <c r="G16" s="52"/>
      <c r="H16" s="52"/>
      <c r="I16" s="2"/>
      <c r="J16" s="19"/>
      <c r="K16" s="53" t="str">
        <f t="shared" si="2"/>
        <v/>
      </c>
      <c r="L16" s="2"/>
      <c r="M16" s="19"/>
      <c r="N16" s="53" t="str">
        <f t="shared" si="0"/>
        <v/>
      </c>
      <c r="O16" s="44"/>
      <c r="P16" s="54"/>
      <c r="Q16" s="44"/>
      <c r="R16" s="44"/>
      <c r="S16" s="4"/>
    </row>
    <row r="17" spans="1:19" s="3" customFormat="1" ht="15.75">
      <c r="A17" s="28" t="s">
        <v>21</v>
      </c>
      <c r="B17" s="39">
        <v>-2318450.3000000003</v>
      </c>
      <c r="C17" s="39">
        <v>-3897124</v>
      </c>
      <c r="D17" s="40"/>
      <c r="E17" s="40"/>
      <c r="F17" s="41">
        <f>C17+340000</f>
        <v>-3557124</v>
      </c>
      <c r="G17" s="36">
        <v>-2011000</v>
      </c>
      <c r="H17" s="42"/>
      <c r="I17" s="2"/>
      <c r="J17" s="33"/>
      <c r="K17" s="55"/>
      <c r="L17" s="2"/>
      <c r="M17" s="33"/>
      <c r="N17" s="55"/>
      <c r="O17" s="44"/>
      <c r="P17" s="107"/>
      <c r="Q17" s="108"/>
      <c r="R17" s="44"/>
      <c r="S17" s="4"/>
    </row>
    <row r="18" spans="1:19" s="3" customFormat="1" ht="15.75">
      <c r="A18" s="28" t="s">
        <v>22</v>
      </c>
      <c r="B18" s="39">
        <v>-118145.47</v>
      </c>
      <c r="C18" s="39">
        <f>-240229.4-6</f>
        <v>-240235.4</v>
      </c>
      <c r="D18" s="40"/>
      <c r="E18" s="40"/>
      <c r="F18" s="41">
        <f>C18</f>
        <v>-240235.4</v>
      </c>
      <c r="G18" s="36">
        <v>-120115</v>
      </c>
      <c r="H18" s="42"/>
      <c r="I18" s="2"/>
      <c r="J18" s="33"/>
      <c r="K18" s="55"/>
      <c r="L18" s="2"/>
      <c r="M18" s="33"/>
      <c r="N18" s="55"/>
      <c r="O18" s="44"/>
      <c r="P18" s="107"/>
      <c r="Q18" s="108"/>
      <c r="R18" s="109"/>
      <c r="S18" s="4"/>
    </row>
    <row r="19" spans="1:19" s="3" customFormat="1" ht="15.75">
      <c r="A19" s="28" t="s">
        <v>23</v>
      </c>
      <c r="B19" s="39">
        <v>-12013409.319999998</v>
      </c>
      <c r="C19" s="39">
        <v>-28340846</v>
      </c>
      <c r="D19" s="40"/>
      <c r="E19" s="40"/>
      <c r="F19" s="41">
        <f>C19-6940179</f>
        <v>-35281025</v>
      </c>
      <c r="G19" s="36">
        <f>-15373044-3470090</f>
        <v>-18843134</v>
      </c>
      <c r="H19" s="42"/>
      <c r="I19" s="2"/>
      <c r="J19" s="33"/>
      <c r="K19" s="55"/>
      <c r="L19" s="2"/>
      <c r="M19" s="33"/>
      <c r="N19" s="55"/>
      <c r="O19" s="44"/>
      <c r="P19" s="107"/>
      <c r="Q19" s="108"/>
      <c r="R19" s="109"/>
      <c r="S19" s="4"/>
    </row>
    <row r="20" spans="1:19" s="3" customFormat="1" ht="15.75">
      <c r="A20" s="28" t="s">
        <v>24</v>
      </c>
      <c r="B20" s="39">
        <v>-1495098.28</v>
      </c>
      <c r="C20" s="39">
        <v>-1908355</v>
      </c>
      <c r="D20" s="40"/>
      <c r="E20" s="40"/>
      <c r="F20" s="41">
        <f>C20+35000</f>
        <v>-1873355</v>
      </c>
      <c r="G20" s="36">
        <v>-983000</v>
      </c>
      <c r="H20" s="42"/>
      <c r="I20" s="2"/>
      <c r="J20" s="33"/>
      <c r="K20" s="55"/>
      <c r="L20" s="2"/>
      <c r="M20" s="33"/>
      <c r="N20" s="55"/>
      <c r="O20" s="44"/>
      <c r="P20" s="107"/>
      <c r="Q20" s="108"/>
      <c r="R20" s="44"/>
      <c r="S20" s="4"/>
    </row>
    <row r="21" spans="1:19" s="3" customFormat="1" ht="15.75">
      <c r="A21" s="28" t="s">
        <v>17</v>
      </c>
      <c r="B21" s="39">
        <v>-69859097.4</v>
      </c>
      <c r="C21" s="39">
        <f>-133191664+-800000</f>
        <v>-133991664</v>
      </c>
      <c r="D21" s="40"/>
      <c r="E21" s="40"/>
      <c r="F21" s="41">
        <f>C21-23649531-2867357-1146346-2100000</f>
        <v>-163754898</v>
      </c>
      <c r="G21" s="36">
        <f>-67280155-3020000</f>
        <v>-70300155</v>
      </c>
      <c r="H21" s="42"/>
      <c r="I21" s="2"/>
      <c r="J21" s="33"/>
      <c r="K21" s="55"/>
      <c r="L21" s="2"/>
      <c r="M21" s="33"/>
      <c r="N21" s="55"/>
      <c r="O21" s="44"/>
      <c r="P21" s="107"/>
      <c r="Q21" s="108"/>
      <c r="R21" s="44"/>
      <c r="S21" s="4"/>
    </row>
    <row r="22" spans="1:19" s="3" customFormat="1" ht="15.75">
      <c r="A22" s="38"/>
      <c r="B22" s="39"/>
      <c r="C22" s="39"/>
      <c r="D22" s="40"/>
      <c r="E22" s="40"/>
      <c r="F22" s="41"/>
      <c r="G22" s="42"/>
      <c r="H22" s="42"/>
      <c r="I22" s="2"/>
      <c r="J22" s="33"/>
      <c r="K22" s="56" t="str">
        <f t="shared" si="2"/>
        <v/>
      </c>
      <c r="L22" s="2"/>
      <c r="M22" s="33"/>
      <c r="N22" s="56" t="str">
        <f t="shared" si="0"/>
        <v/>
      </c>
      <c r="P22" s="35"/>
      <c r="Q22" s="4"/>
      <c r="R22" s="4"/>
      <c r="S22" s="4"/>
    </row>
    <row r="23" spans="1:19" s="3" customFormat="1" ht="15.75">
      <c r="A23" s="45" t="s">
        <v>25</v>
      </c>
      <c r="B23" s="49">
        <f>SUM(B16:B22)</f>
        <v>-85804200.77000001</v>
      </c>
      <c r="C23" s="49">
        <f aca="true" t="shared" si="4" ref="C23:H23">SUM(C16:C22)</f>
        <v>-168378224.4</v>
      </c>
      <c r="D23" s="57">
        <f t="shared" si="4"/>
        <v>0</v>
      </c>
      <c r="E23" s="57">
        <f t="shared" si="4"/>
        <v>0</v>
      </c>
      <c r="F23" s="49">
        <f t="shared" si="4"/>
        <v>-204706637.4</v>
      </c>
      <c r="G23" s="49">
        <f t="shared" si="4"/>
        <v>-92257404</v>
      </c>
      <c r="H23" s="49">
        <f t="shared" si="4"/>
        <v>0</v>
      </c>
      <c r="I23" s="1"/>
      <c r="J23" s="33">
        <f>E23-D23</f>
        <v>0</v>
      </c>
      <c r="K23" s="59" t="str">
        <f t="shared" si="2"/>
        <v/>
      </c>
      <c r="L23" s="2"/>
      <c r="M23" s="33">
        <f>F23-D23</f>
        <v>-204706637.4</v>
      </c>
      <c r="N23" s="59" t="str">
        <f t="shared" si="0"/>
        <v/>
      </c>
      <c r="P23" s="107"/>
      <c r="Q23" s="108"/>
      <c r="R23" s="4"/>
      <c r="S23" s="4"/>
    </row>
    <row r="24" spans="1:19" s="3" customFormat="1" ht="18">
      <c r="A24" s="60" t="s">
        <v>26</v>
      </c>
      <c r="B24" s="61"/>
      <c r="C24" s="61"/>
      <c r="D24" s="62"/>
      <c r="E24" s="63"/>
      <c r="F24" s="64"/>
      <c r="G24" s="65"/>
      <c r="H24" s="65"/>
      <c r="I24" s="2"/>
      <c r="J24" s="66">
        <f>E24-D24</f>
        <v>0</v>
      </c>
      <c r="K24" s="67" t="str">
        <f t="shared" si="2"/>
        <v/>
      </c>
      <c r="L24" s="2"/>
      <c r="M24" s="66">
        <f>F24-D24</f>
        <v>0</v>
      </c>
      <c r="N24" s="67" t="str">
        <f t="shared" si="0"/>
        <v/>
      </c>
      <c r="Q24" s="4"/>
      <c r="R24" s="4"/>
      <c r="S24" s="4"/>
    </row>
    <row r="25" spans="1:19" s="3" customFormat="1" ht="15.75">
      <c r="A25" s="22" t="s">
        <v>27</v>
      </c>
      <c r="B25" s="68"/>
      <c r="C25" s="68"/>
      <c r="D25" s="40"/>
      <c r="E25" s="40"/>
      <c r="F25" s="41"/>
      <c r="G25" s="42"/>
      <c r="H25" s="42"/>
      <c r="I25" s="2"/>
      <c r="J25" s="19"/>
      <c r="K25" s="53" t="str">
        <f t="shared" si="2"/>
        <v/>
      </c>
      <c r="L25" s="2"/>
      <c r="M25" s="19"/>
      <c r="N25" s="53" t="str">
        <f t="shared" si="0"/>
        <v/>
      </c>
      <c r="Q25" s="4"/>
      <c r="R25" s="4"/>
      <c r="S25" s="4"/>
    </row>
    <row r="26" spans="1:19" s="3" customFormat="1" ht="15.75">
      <c r="A26" s="69"/>
      <c r="B26" s="39"/>
      <c r="C26" s="39"/>
      <c r="D26" s="70"/>
      <c r="E26" s="70"/>
      <c r="F26" s="71"/>
      <c r="G26" s="39"/>
      <c r="H26" s="72"/>
      <c r="I26" s="2"/>
      <c r="J26" s="33">
        <f>E26-D26</f>
        <v>0</v>
      </c>
      <c r="K26" s="56" t="str">
        <f t="shared" si="2"/>
        <v/>
      </c>
      <c r="L26" s="2"/>
      <c r="M26" s="33">
        <f>F26-D26</f>
        <v>0</v>
      </c>
      <c r="N26" s="56" t="str">
        <f t="shared" si="0"/>
        <v/>
      </c>
      <c r="Q26" s="4"/>
      <c r="R26" s="4"/>
      <c r="S26" s="4"/>
    </row>
    <row r="27" spans="1:19" s="3" customFormat="1" ht="15.75">
      <c r="A27" s="69"/>
      <c r="B27" s="39"/>
      <c r="C27" s="39"/>
      <c r="D27" s="70"/>
      <c r="E27" s="70"/>
      <c r="F27" s="71"/>
      <c r="G27" s="39"/>
      <c r="H27" s="72"/>
      <c r="I27" s="2"/>
      <c r="J27" s="33"/>
      <c r="K27" s="56" t="str">
        <f t="shared" si="2"/>
        <v/>
      </c>
      <c r="L27" s="2"/>
      <c r="M27" s="33"/>
      <c r="N27" s="56" t="str">
        <f t="shared" si="0"/>
        <v/>
      </c>
      <c r="Q27" s="4"/>
      <c r="R27" s="4"/>
      <c r="S27" s="4"/>
    </row>
    <row r="28" spans="1:19" s="3" customFormat="1" ht="15.75">
      <c r="A28" s="22" t="s">
        <v>28</v>
      </c>
      <c r="B28" s="49">
        <f aca="true" t="shared" si="5" ref="B28:H28">SUM(B26:B27)</f>
        <v>0</v>
      </c>
      <c r="C28" s="49">
        <f t="shared" si="5"/>
        <v>0</v>
      </c>
      <c r="D28" s="57">
        <f t="shared" si="5"/>
        <v>0</v>
      </c>
      <c r="E28" s="57">
        <f t="shared" si="5"/>
        <v>0</v>
      </c>
      <c r="F28" s="58">
        <f t="shared" si="5"/>
        <v>0</v>
      </c>
      <c r="G28" s="49">
        <f t="shared" si="5"/>
        <v>0</v>
      </c>
      <c r="H28" s="49">
        <f t="shared" si="5"/>
        <v>0</v>
      </c>
      <c r="I28" s="1"/>
      <c r="J28" s="73">
        <f>E28-D28</f>
        <v>0</v>
      </c>
      <c r="K28" s="59" t="str">
        <f t="shared" si="2"/>
        <v/>
      </c>
      <c r="L28" s="2"/>
      <c r="M28" s="73">
        <f>F28-D28</f>
        <v>0</v>
      </c>
      <c r="N28" s="59" t="str">
        <f t="shared" si="0"/>
        <v/>
      </c>
      <c r="Q28" s="4"/>
      <c r="R28" s="4"/>
      <c r="S28" s="4"/>
    </row>
    <row r="29" spans="1:19" s="3" customFormat="1" ht="15.75">
      <c r="A29" s="60" t="s">
        <v>29</v>
      </c>
      <c r="B29" s="104">
        <f aca="true" t="shared" si="6" ref="B29:H29">B5+B15+B23+B24+B28</f>
        <v>92986520.84</v>
      </c>
      <c r="C29" s="104">
        <f t="shared" si="6"/>
        <v>42903881.599999994</v>
      </c>
      <c r="D29" s="105">
        <f t="shared" si="6"/>
        <v>0</v>
      </c>
      <c r="E29" s="105">
        <f t="shared" si="6"/>
        <v>0</v>
      </c>
      <c r="F29" s="106">
        <f t="shared" si="6"/>
        <v>29763851.439999998</v>
      </c>
      <c r="G29" s="104">
        <f>G5+G15+G23+G24+G28</f>
        <v>13527578.439999998</v>
      </c>
      <c r="H29" s="104">
        <f t="shared" si="6"/>
        <v>0</v>
      </c>
      <c r="I29" s="1"/>
      <c r="J29" s="66">
        <f>E29-D29</f>
        <v>0</v>
      </c>
      <c r="K29" s="67" t="str">
        <f t="shared" si="2"/>
        <v/>
      </c>
      <c r="L29" s="2"/>
      <c r="M29" s="66">
        <f>F29-D29</f>
        <v>29763851.439999998</v>
      </c>
      <c r="N29" s="67" t="str">
        <f t="shared" si="0"/>
        <v/>
      </c>
      <c r="Q29" s="4"/>
      <c r="R29" s="4"/>
      <c r="S29" s="4"/>
    </row>
    <row r="30" spans="1:19" s="3" customFormat="1" ht="15.75">
      <c r="A30" s="22" t="s">
        <v>30</v>
      </c>
      <c r="B30" s="74"/>
      <c r="C30" s="74"/>
      <c r="D30" s="30"/>
      <c r="E30" s="30"/>
      <c r="F30" s="31"/>
      <c r="G30" s="32"/>
      <c r="H30" s="32"/>
      <c r="I30" s="1"/>
      <c r="J30" s="19"/>
      <c r="K30" s="75" t="str">
        <f t="shared" si="2"/>
        <v/>
      </c>
      <c r="L30" s="2"/>
      <c r="M30" s="19"/>
      <c r="N30" s="75" t="str">
        <f t="shared" si="0"/>
        <v/>
      </c>
      <c r="Q30" s="4"/>
      <c r="R30" s="4"/>
      <c r="S30" s="4"/>
    </row>
    <row r="31" spans="1:19" s="3" customFormat="1" ht="15.75">
      <c r="A31" s="76" t="s">
        <v>40</v>
      </c>
      <c r="B31" s="42">
        <v>-6700852</v>
      </c>
      <c r="C31" s="77">
        <v>-565000</v>
      </c>
      <c r="D31" s="78"/>
      <c r="E31" s="78"/>
      <c r="F31" s="79">
        <f>C31</f>
        <v>-565000</v>
      </c>
      <c r="G31" s="80">
        <v>0</v>
      </c>
      <c r="H31" s="77"/>
      <c r="I31" s="2"/>
      <c r="J31" s="33">
        <f>E31-D31</f>
        <v>0</v>
      </c>
      <c r="K31" s="43" t="str">
        <f t="shared" si="2"/>
        <v/>
      </c>
      <c r="L31" s="2"/>
      <c r="M31" s="33">
        <f>F31-D31</f>
        <v>-565000</v>
      </c>
      <c r="N31" s="43" t="str">
        <f t="shared" si="0"/>
        <v/>
      </c>
      <c r="Q31" s="4"/>
      <c r="R31" s="4"/>
      <c r="S31" s="4"/>
    </row>
    <row r="32" spans="1:19" s="3" customFormat="1" ht="15.75">
      <c r="A32" s="81" t="s">
        <v>36</v>
      </c>
      <c r="B32" s="42">
        <v>-36328414</v>
      </c>
      <c r="C32" s="42">
        <v>-25429832</v>
      </c>
      <c r="D32" s="40"/>
      <c r="E32" s="40"/>
      <c r="F32" s="79">
        <v>-12139965</v>
      </c>
      <c r="G32" s="36"/>
      <c r="H32" s="42"/>
      <c r="I32" s="2"/>
      <c r="J32" s="33">
        <f>E32-D32</f>
        <v>0</v>
      </c>
      <c r="K32" s="43" t="str">
        <f t="shared" si="2"/>
        <v/>
      </c>
      <c r="L32" s="2"/>
      <c r="M32" s="33">
        <f>F32-D32</f>
        <v>-12139965</v>
      </c>
      <c r="N32" s="43" t="str">
        <f t="shared" si="0"/>
        <v/>
      </c>
      <c r="Q32" s="4"/>
      <c r="R32" s="4"/>
      <c r="S32" s="4"/>
    </row>
    <row r="33" spans="1:19" s="3" customFormat="1" ht="15.75">
      <c r="A33" s="76" t="s">
        <v>37</v>
      </c>
      <c r="B33" s="42">
        <f aca="true" t="shared" si="7" ref="B33">-B29-B31-B32-B34</f>
        <v>-42806904.77583334</v>
      </c>
      <c r="C33" s="80">
        <f>-3744204+866673</f>
        <v>-2877531</v>
      </c>
      <c r="D33" s="40"/>
      <c r="E33" s="40"/>
      <c r="F33" s="79"/>
      <c r="G33" s="80"/>
      <c r="H33" s="42"/>
      <c r="I33" s="2"/>
      <c r="J33" s="33">
        <f>E33-D33</f>
        <v>0</v>
      </c>
      <c r="K33" s="43" t="str">
        <f t="shared" si="2"/>
        <v/>
      </c>
      <c r="L33" s="2"/>
      <c r="M33" s="33">
        <f>F33-D33</f>
        <v>0</v>
      </c>
      <c r="N33" s="43" t="str">
        <f t="shared" si="0"/>
        <v/>
      </c>
      <c r="Q33" s="4"/>
      <c r="R33" s="4"/>
      <c r="S33" s="4"/>
    </row>
    <row r="34" spans="1:19" s="3" customFormat="1" ht="15.75">
      <c r="A34" s="76" t="s">
        <v>38</v>
      </c>
      <c r="B34" s="83">
        <f>B23/24*2</f>
        <v>-7150350.064166668</v>
      </c>
      <c r="C34" s="83">
        <f>C23/24*2</f>
        <v>-14031518.700000001</v>
      </c>
      <c r="D34" s="84"/>
      <c r="E34" s="84"/>
      <c r="F34" s="83">
        <f>F23/24*2</f>
        <v>-17058886.45</v>
      </c>
      <c r="G34" s="83">
        <f>G23/24*4</f>
        <v>-15376234</v>
      </c>
      <c r="H34" s="82"/>
      <c r="I34" s="2"/>
      <c r="J34" s="33">
        <f>E34-D34</f>
        <v>0</v>
      </c>
      <c r="K34" s="43" t="str">
        <f t="shared" si="2"/>
        <v/>
      </c>
      <c r="L34" s="2"/>
      <c r="M34" s="33">
        <f>F34-D34</f>
        <v>-17058886.45</v>
      </c>
      <c r="N34" s="43" t="str">
        <f t="shared" si="0"/>
        <v/>
      </c>
      <c r="Q34" s="4"/>
      <c r="R34" s="4"/>
      <c r="S34" s="4"/>
    </row>
    <row r="35" spans="1:19" s="3" customFormat="1" ht="15.75">
      <c r="A35" s="22" t="s">
        <v>31</v>
      </c>
      <c r="B35" s="85">
        <f aca="true" t="shared" si="8" ref="B35:H35">SUM(B31:B34)</f>
        <v>-92986520.84</v>
      </c>
      <c r="C35" s="85">
        <f t="shared" si="8"/>
        <v>-42903881.7</v>
      </c>
      <c r="D35" s="86">
        <f t="shared" si="8"/>
        <v>0</v>
      </c>
      <c r="E35" s="86">
        <f t="shared" si="8"/>
        <v>0</v>
      </c>
      <c r="F35" s="87">
        <f t="shared" si="8"/>
        <v>-29763851.45</v>
      </c>
      <c r="G35" s="85">
        <f t="shared" si="8"/>
        <v>-15376234</v>
      </c>
      <c r="H35" s="85">
        <f t="shared" si="8"/>
        <v>0</v>
      </c>
      <c r="I35" s="1"/>
      <c r="J35" s="33">
        <f>E35-D35</f>
        <v>0</v>
      </c>
      <c r="K35" s="43" t="str">
        <f>_xlfn.IFERROR(E35/D35,"")</f>
        <v/>
      </c>
      <c r="L35" s="2"/>
      <c r="M35" s="33">
        <f>F35-D35</f>
        <v>-29763851.45</v>
      </c>
      <c r="N35" s="43" t="str">
        <f t="shared" si="0"/>
        <v/>
      </c>
      <c r="Q35" s="4"/>
      <c r="R35" s="4"/>
      <c r="S35" s="4"/>
    </row>
    <row r="36" spans="1:19" s="3" customFormat="1" ht="15.75">
      <c r="A36" s="88"/>
      <c r="B36" s="89"/>
      <c r="C36" s="89"/>
      <c r="D36" s="86"/>
      <c r="E36" s="86"/>
      <c r="F36" s="87"/>
      <c r="G36" s="85"/>
      <c r="H36" s="85"/>
      <c r="I36" s="1"/>
      <c r="J36" s="33"/>
      <c r="K36" s="75" t="str">
        <f>_xlfn.IFERROR(E36/D36,"")</f>
        <v/>
      </c>
      <c r="L36" s="2"/>
      <c r="M36" s="33"/>
      <c r="N36" s="75" t="str">
        <f t="shared" si="0"/>
        <v/>
      </c>
      <c r="Q36" s="4"/>
      <c r="R36" s="4"/>
      <c r="S36" s="4"/>
    </row>
    <row r="37" spans="1:19" s="3" customFormat="1" ht="15.75">
      <c r="A37" s="88" t="s">
        <v>32</v>
      </c>
      <c r="B37" s="32">
        <f aca="true" t="shared" si="9" ref="B37:H37">ABS(IF(B29+B35&gt;0,0,B29+B35))</f>
        <v>0</v>
      </c>
      <c r="C37" s="32">
        <f t="shared" si="9"/>
        <v>0.10000000894069672</v>
      </c>
      <c r="D37" s="30">
        <f t="shared" si="9"/>
        <v>0</v>
      </c>
      <c r="E37" s="30">
        <f t="shared" si="9"/>
        <v>0</v>
      </c>
      <c r="F37" s="31">
        <f t="shared" si="9"/>
        <v>0.010000001639127731</v>
      </c>
      <c r="G37" s="32">
        <f t="shared" si="9"/>
        <v>1848655.5600000024</v>
      </c>
      <c r="H37" s="32">
        <f t="shared" si="9"/>
        <v>0</v>
      </c>
      <c r="I37" s="1"/>
      <c r="J37" s="33">
        <f>E37-D37</f>
        <v>0</v>
      </c>
      <c r="K37" s="43" t="str">
        <f>_xlfn.IFERROR(E37/D37,"")</f>
        <v/>
      </c>
      <c r="L37" s="2"/>
      <c r="M37" s="33">
        <f>F37-D37</f>
        <v>0.010000001639127731</v>
      </c>
      <c r="N37" s="43" t="str">
        <f t="shared" si="0"/>
        <v/>
      </c>
      <c r="Q37" s="4"/>
      <c r="R37" s="4"/>
      <c r="S37" s="4"/>
    </row>
    <row r="38" spans="1:19" s="3" customFormat="1" ht="15.75">
      <c r="A38" s="45"/>
      <c r="B38" s="90"/>
      <c r="C38" s="90"/>
      <c r="D38" s="91"/>
      <c r="E38" s="91"/>
      <c r="F38" s="92"/>
      <c r="G38" s="93"/>
      <c r="H38" s="93"/>
      <c r="I38" s="1"/>
      <c r="J38" s="73"/>
      <c r="K38" s="75" t="str">
        <f>_xlfn.IFERROR(E38/D38,"")</f>
        <v/>
      </c>
      <c r="L38" s="2"/>
      <c r="M38" s="73"/>
      <c r="N38" s="75" t="str">
        <f t="shared" si="0"/>
        <v/>
      </c>
      <c r="Q38" s="4"/>
      <c r="R38" s="4"/>
      <c r="S38" s="4"/>
    </row>
    <row r="39" spans="1:19" s="3" customFormat="1" ht="15.75">
      <c r="A39" s="60" t="s">
        <v>33</v>
      </c>
      <c r="B39" s="94">
        <f aca="true" t="shared" si="10" ref="B39:H39">ROUND(B29+B35+B37,0)</f>
        <v>0</v>
      </c>
      <c r="C39" s="94">
        <f t="shared" si="10"/>
        <v>0</v>
      </c>
      <c r="D39" s="95">
        <f t="shared" si="10"/>
        <v>0</v>
      </c>
      <c r="E39" s="95">
        <f t="shared" si="10"/>
        <v>0</v>
      </c>
      <c r="F39" s="96">
        <f t="shared" si="10"/>
        <v>0</v>
      </c>
      <c r="G39" s="94">
        <f t="shared" si="10"/>
        <v>0</v>
      </c>
      <c r="H39" s="94">
        <f t="shared" si="10"/>
        <v>0</v>
      </c>
      <c r="I39" s="1"/>
      <c r="J39" s="66">
        <f>E39-D39</f>
        <v>0</v>
      </c>
      <c r="K39" s="97" t="str">
        <f>_xlfn.IFERROR(E39/D39,"")</f>
        <v/>
      </c>
      <c r="L39" s="2"/>
      <c r="M39" s="66">
        <f>F39-D39</f>
        <v>0</v>
      </c>
      <c r="N39" s="97" t="str">
        <f t="shared" si="0"/>
        <v/>
      </c>
      <c r="Q39" s="4"/>
      <c r="R39" s="4"/>
      <c r="S39" s="4"/>
    </row>
    <row r="40" spans="1:19" s="3" customFormat="1" ht="15">
      <c r="A40" s="98"/>
      <c r="B40" s="98"/>
      <c r="C40" s="98"/>
      <c r="D40" s="98"/>
      <c r="E40" s="98"/>
      <c r="F40" s="98"/>
      <c r="G40" s="98"/>
      <c r="H40" s="98"/>
      <c r="I40" s="98"/>
      <c r="Q40" s="4"/>
      <c r="R40" s="4"/>
      <c r="S40" s="4"/>
    </row>
    <row r="41" spans="1:23" ht="15.75">
      <c r="A41" s="99" t="s">
        <v>34</v>
      </c>
      <c r="B41" s="100"/>
      <c r="C41" s="100"/>
      <c r="D41" s="101"/>
      <c r="E41" s="101"/>
      <c r="F41" s="101"/>
      <c r="G41" s="101"/>
      <c r="H41" s="101"/>
      <c r="J41" s="3"/>
      <c r="K41" s="3"/>
      <c r="L41" s="3"/>
      <c r="M41" s="3"/>
      <c r="N41" s="3"/>
      <c r="O41" s="3"/>
      <c r="P41" s="102"/>
      <c r="Q41" s="4"/>
      <c r="R41" s="4"/>
      <c r="S41" s="4"/>
      <c r="T41" s="3"/>
      <c r="U41" s="3"/>
      <c r="V41" s="3"/>
      <c r="W41" s="3"/>
    </row>
    <row r="42" spans="1:23" ht="72.75" customHeight="1">
      <c r="A42" s="117" t="s">
        <v>51</v>
      </c>
      <c r="B42" s="118"/>
      <c r="C42" s="118"/>
      <c r="D42" s="118"/>
      <c r="E42" s="118"/>
      <c r="F42" s="118"/>
      <c r="G42" s="118"/>
      <c r="H42" s="118"/>
      <c r="J42" s="3"/>
      <c r="K42" s="3"/>
      <c r="L42" s="3"/>
      <c r="M42" s="3"/>
      <c r="N42" s="3"/>
      <c r="O42" s="3"/>
      <c r="P42" s="102"/>
      <c r="Q42" s="4"/>
      <c r="R42" s="4"/>
      <c r="S42" s="4"/>
      <c r="T42" s="3"/>
      <c r="U42" s="3"/>
      <c r="V42" s="3"/>
      <c r="W42" s="3"/>
    </row>
    <row r="43" spans="1:23" ht="30" customHeight="1">
      <c r="A43" s="119" t="s">
        <v>49</v>
      </c>
      <c r="B43" s="119"/>
      <c r="C43" s="119"/>
      <c r="D43" s="119"/>
      <c r="E43" s="119"/>
      <c r="F43" s="119"/>
      <c r="G43" s="119"/>
      <c r="H43" s="119"/>
      <c r="J43" s="3"/>
      <c r="K43" s="3"/>
      <c r="L43" s="3"/>
      <c r="M43" s="3"/>
      <c r="N43" s="3"/>
      <c r="O43" s="3"/>
      <c r="P43" s="102"/>
      <c r="Q43" s="4"/>
      <c r="R43" s="109"/>
      <c r="S43" s="4"/>
      <c r="T43" s="3"/>
      <c r="U43" s="3"/>
      <c r="V43" s="3"/>
      <c r="W43" s="3"/>
    </row>
    <row r="44" spans="1:23" ht="15">
      <c r="A44" s="119" t="s">
        <v>46</v>
      </c>
      <c r="B44" s="119"/>
      <c r="C44" s="119"/>
      <c r="D44" s="119"/>
      <c r="E44" s="119"/>
      <c r="F44" s="119"/>
      <c r="G44" s="119"/>
      <c r="H44" s="119"/>
      <c r="J44" s="3"/>
      <c r="K44" s="3"/>
      <c r="L44" s="3"/>
      <c r="M44" s="3"/>
      <c r="N44" s="3"/>
      <c r="O44" s="3"/>
      <c r="P44" s="102"/>
      <c r="Q44" s="4"/>
      <c r="R44" s="4"/>
      <c r="S44" s="4"/>
      <c r="T44" s="3"/>
      <c r="U44" s="3"/>
      <c r="V44" s="3"/>
      <c r="W44" s="3"/>
    </row>
    <row r="45" spans="1:23" ht="17.25" customHeight="1">
      <c r="A45" s="111" t="s">
        <v>41</v>
      </c>
      <c r="B45" s="111"/>
      <c r="C45" s="111"/>
      <c r="D45" s="111"/>
      <c r="E45" s="111"/>
      <c r="F45" s="111"/>
      <c r="G45" s="111"/>
      <c r="H45" s="111"/>
      <c r="J45" s="3"/>
      <c r="K45" s="3"/>
      <c r="L45" s="3"/>
      <c r="M45" s="3"/>
      <c r="N45" s="3"/>
      <c r="O45" s="3"/>
      <c r="P45" s="103"/>
      <c r="Q45" s="4"/>
      <c r="R45" s="4"/>
      <c r="S45" s="4"/>
      <c r="T45" s="3"/>
      <c r="U45" s="3"/>
      <c r="V45" s="3"/>
      <c r="W45" s="3"/>
    </row>
    <row r="46" spans="1:23" ht="15" customHeight="1">
      <c r="A46" s="120" t="s">
        <v>47</v>
      </c>
      <c r="B46" s="110"/>
      <c r="C46" s="110"/>
      <c r="D46" s="110"/>
      <c r="E46" s="110"/>
      <c r="F46" s="110"/>
      <c r="G46" s="110"/>
      <c r="H46" s="110"/>
      <c r="J46" s="3"/>
      <c r="K46" s="3"/>
      <c r="L46" s="3"/>
      <c r="M46" s="3"/>
      <c r="N46" s="3"/>
      <c r="O46" s="3"/>
      <c r="P46" s="103"/>
      <c r="Q46" s="4"/>
      <c r="R46" s="4"/>
      <c r="S46" s="4"/>
      <c r="T46" s="3"/>
      <c r="U46" s="3"/>
      <c r="V46" s="3"/>
      <c r="W46" s="3"/>
    </row>
    <row r="47" spans="1:23" ht="32.25" customHeight="1">
      <c r="A47" s="120" t="s">
        <v>48</v>
      </c>
      <c r="B47" s="110"/>
      <c r="C47" s="110"/>
      <c r="D47" s="110"/>
      <c r="E47" s="110"/>
      <c r="F47" s="110"/>
      <c r="G47" s="110"/>
      <c r="H47" s="110"/>
      <c r="J47" s="3"/>
      <c r="K47" s="3"/>
      <c r="L47" s="3"/>
      <c r="M47" s="3"/>
      <c r="N47" s="3"/>
      <c r="O47" s="3"/>
      <c r="P47" s="103"/>
      <c r="Q47" s="4"/>
      <c r="R47" s="4"/>
      <c r="S47" s="4"/>
      <c r="T47" s="3"/>
      <c r="U47" s="3"/>
      <c r="V47" s="3"/>
      <c r="W47" s="3"/>
    </row>
    <row r="48" spans="1:23" ht="17.25" customHeight="1">
      <c r="A48" s="110" t="s">
        <v>39</v>
      </c>
      <c r="B48" s="110"/>
      <c r="C48" s="110"/>
      <c r="D48" s="110"/>
      <c r="E48" s="110"/>
      <c r="F48" s="110"/>
      <c r="G48" s="110"/>
      <c r="H48" s="110"/>
      <c r="J48" s="3"/>
      <c r="K48" s="3"/>
      <c r="L48" s="3"/>
      <c r="M48" s="3"/>
      <c r="N48" s="3"/>
      <c r="O48" s="3"/>
      <c r="P48" s="103"/>
      <c r="Q48" s="3"/>
      <c r="R48" s="3"/>
      <c r="S48" s="3"/>
      <c r="T48" s="3"/>
      <c r="U48" s="3"/>
      <c r="V48" s="3"/>
      <c r="W48" s="3"/>
    </row>
    <row r="49" spans="1:23" ht="17.25" customHeight="1">
      <c r="A49" s="111" t="s">
        <v>44</v>
      </c>
      <c r="B49" s="111"/>
      <c r="C49" s="111"/>
      <c r="D49" s="111"/>
      <c r="E49" s="111"/>
      <c r="F49" s="111"/>
      <c r="G49" s="111"/>
      <c r="H49" s="111"/>
      <c r="J49" s="3"/>
      <c r="K49" s="3"/>
      <c r="L49" s="3"/>
      <c r="M49" s="3"/>
      <c r="N49" s="3"/>
      <c r="O49" s="3"/>
      <c r="P49" s="103"/>
      <c r="Q49" s="3"/>
      <c r="R49" s="3"/>
      <c r="S49" s="3"/>
      <c r="T49" s="3"/>
      <c r="U49" s="3"/>
      <c r="V49" s="3"/>
      <c r="W49" s="3"/>
    </row>
    <row r="50" ht="15">
      <c r="A50" s="3"/>
    </row>
    <row r="51" ht="15">
      <c r="A51" s="3"/>
    </row>
    <row r="52" ht="15">
      <c r="A52" s="3"/>
    </row>
    <row r="53" ht="15">
      <c r="A53" s="3"/>
    </row>
    <row r="54" ht="15">
      <c r="A54" s="3"/>
    </row>
    <row r="55" ht="15">
      <c r="A55" s="3"/>
    </row>
    <row r="56" ht="15">
      <c r="A56" s="3"/>
    </row>
    <row r="57" ht="15">
      <c r="A57" s="3"/>
    </row>
  </sheetData>
  <mergeCells count="12">
    <mergeCell ref="A48:H48"/>
    <mergeCell ref="A49:H49"/>
    <mergeCell ref="A1:H1"/>
    <mergeCell ref="A2:H2"/>
    <mergeCell ref="J2:N2"/>
    <mergeCell ref="J3:N3"/>
    <mergeCell ref="A42:H42"/>
    <mergeCell ref="A43:H43"/>
    <mergeCell ref="A44:H44"/>
    <mergeCell ref="A45:H45"/>
    <mergeCell ref="A46:H46"/>
    <mergeCell ref="A47:H47"/>
  </mergeCells>
  <printOptions/>
  <pageMargins left="0.7" right="0.7" top="0.75" bottom="0.75" header="0.3" footer="0.3"/>
  <pageSetup fitToHeight="1" fitToWidth="1" horizontalDpi="600" verticalDpi="600" orientation="portrait" scale="5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B5F23C4D9DD394CA49677D9BF9EBCD3" ma:contentTypeVersion="8" ma:contentTypeDescription="Create a new document." ma:contentTypeScope="" ma:versionID="f40b0ef2e2e9b721f53a28d10c4d2e99">
  <xsd:schema xmlns:xsd="http://www.w3.org/2001/XMLSchema" xmlns:xs="http://www.w3.org/2001/XMLSchema" xmlns:p="http://schemas.microsoft.com/office/2006/metadata/properties" xmlns:ns1="http://schemas.microsoft.com/sharepoint/v3" xmlns:ns2="35105e1f-aec5-4642-b1e9-fb600a2dc2ce" xmlns:ns3="d3716b2a-54ad-4ad1-b725-4e95ad0ecf44" targetNamespace="http://schemas.microsoft.com/office/2006/metadata/properties" ma:root="true" ma:fieldsID="2f9d44a53d8bb2c816b657e5631ea6cb" ns1:_="" ns2:_="" ns3:_="">
    <xsd:import namespace="http://schemas.microsoft.com/sharepoint/v3"/>
    <xsd:import namespace="35105e1f-aec5-4642-b1e9-fb600a2dc2ce"/>
    <xsd:import namespace="d3716b2a-54ad-4ad1-b725-4e95ad0ecf4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1:_ip_UnifiedCompliancePolicyProperties" minOccurs="0"/>
                <xsd:element ref="ns1:_ip_UnifiedCompliancePolicyUIAction" minOccurs="0"/>
                <xsd:element ref="ns3:MediaServiceEventHashCode" minOccurs="0"/>
                <xsd:element ref="ns3:MediaServiceGenerationTim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716b2a-54ad-4ad1-b725-4e95ad0ecf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35105e1f-aec5-4642-b1e9-fb600a2dc2ce">PRAF7MZSCJMH-2058872608-4520</_dlc_DocId>
    <_dlc_DocIdUrl xmlns="35105e1f-aec5-4642-b1e9-fb600a2dc2ce">
      <Url>https://kc1.sharepoint.com/teams/DCHS/finance/_layouts/15/DocIdRedir.aspx?ID=PRAF7MZSCJMH-2058872608-4520</Url>
      <Description>PRAF7MZSCJMH-2058872608-4520</Description>
    </_dlc_DocIdUrl>
  </documentManagement>
</p:properties>
</file>

<file path=customXml/itemProps1.xml><?xml version="1.0" encoding="utf-8"?>
<ds:datastoreItem xmlns:ds="http://schemas.openxmlformats.org/officeDocument/2006/customXml" ds:itemID="{0DEA4C55-83F3-4E50-A5BE-F065BB4F0D9D}">
  <ds:schemaRefs>
    <ds:schemaRef ds:uri="http://schemas.microsoft.com/sharepoint/v3/contenttype/forms"/>
  </ds:schemaRefs>
</ds:datastoreItem>
</file>

<file path=customXml/itemProps2.xml><?xml version="1.0" encoding="utf-8"?>
<ds:datastoreItem xmlns:ds="http://schemas.openxmlformats.org/officeDocument/2006/customXml" ds:itemID="{CDB3703F-8FDD-4AAE-9733-F457DBB6EC5A}">
  <ds:schemaRefs>
    <ds:schemaRef ds:uri="http://schemas.microsoft.com/sharepoint/events"/>
  </ds:schemaRefs>
</ds:datastoreItem>
</file>

<file path=customXml/itemProps3.xml><?xml version="1.0" encoding="utf-8"?>
<ds:datastoreItem xmlns:ds="http://schemas.openxmlformats.org/officeDocument/2006/customXml" ds:itemID="{F3FC4B65-5C52-4083-9FA1-2F68E6653A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105e1f-aec5-4642-b1e9-fb600a2dc2ce"/>
    <ds:schemaRef ds:uri="d3716b2a-54ad-4ad1-b725-4e95ad0ecf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CBE129-81F5-4360-81F0-BF08FFD412CA}">
  <ds:schemaRef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d3716b2a-54ad-4ad1-b725-4e95ad0ecf44"/>
    <ds:schemaRef ds:uri="http://purl.org/dc/terms/"/>
    <ds:schemaRef ds:uri="http://schemas.microsoft.com/sharepoint/v3"/>
    <ds:schemaRef ds:uri="http://schemas.microsoft.com/office/infopath/2007/PartnerControls"/>
    <ds:schemaRef ds:uri="http://schemas.openxmlformats.org/package/2006/metadata/core-properties"/>
    <ds:schemaRef ds:uri="35105e1f-aec5-4642-b1e9-fb600a2dc2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Salud, Tino</dc:creator>
  <cp:keywords/>
  <dc:description/>
  <cp:lastModifiedBy>Walsh, James</cp:lastModifiedBy>
  <cp:lastPrinted>2019-03-14T15:38:35Z</cp:lastPrinted>
  <dcterms:created xsi:type="dcterms:W3CDTF">2018-06-28T15:34:33Z</dcterms:created>
  <dcterms:modified xsi:type="dcterms:W3CDTF">2019-03-20T00:28:10Z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0x010100AB5F23C4D9DD394CA49677D9BF9EBCD3</vt:lpwstr>
  </property>
  <property fmtid="{D5CDD505-2E9C-101B-9397-08002B2CF9AE}" pid="3" name="_dlc_DocIdItemGuid">
    <vt:lpwstr>f4c5ce7a-7821-4e61-82a6-d1bfaf933cd5</vt:lpwstr>
  </property>
  <property fmtid="{D5CDD505-2E9C-101B-9397-08002B2CF9AE}" pid="4" name="Order">
    <vt:r8>433500</vt:r8>
  </property>
  <property fmtid="{D5CDD505-2E9C-101B-9397-08002B2CF9AE}" pid="5" name="xd_Signature">
    <vt:bool>false</vt:bool>
  </property>
  <property fmtid="{D5CDD505-2E9C-101B-9397-08002B2CF9AE}" pid="6" name="xd_ProgID">
    <vt:lpwstr/>
  </property>
  <property fmtid="{D5CDD505-2E9C-101B-9397-08002B2CF9AE}" pid="7" name="_dlc_DocId">
    <vt:lpwstr>PRAF7MZSCJMH-2058872608-4335</vt:lpwstr>
  </property>
  <property fmtid="{D5CDD505-2E9C-101B-9397-08002B2CF9AE}" pid="8" name="_dlc_DocIdUrl">
    <vt:lpwstr>https://kc1.sharepoint.com/teams/DCHS/finance/_layouts/15/DocIdRedir.aspx?ID=PRAF7MZSCJMH-2058872608-4335, PRAF7MZSCJMH-2058872608-4335</vt:lpwstr>
  </property>
  <property fmtid="{D5CDD505-2E9C-101B-9397-08002B2CF9AE}" pid="9" name="ComplianceAssetId">
    <vt:lpwstr/>
  </property>
  <property fmtid="{D5CDD505-2E9C-101B-9397-08002B2CF9AE}" pid="10" name="TemplateUrl">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