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defaultThemeVersion="124226"/>
  <bookViews>
    <workbookView xWindow="780" yWindow="780" windowWidth="15375" windowHeight="7875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<sst xmlns="http://schemas.openxmlformats.org/spreadsheetml/2006/main" count="691" uniqueCount="177">
  <si>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</si>
  <si>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</si>
  <si>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</si>
  <si>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</si>
  <si>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</si>
  <si>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</si>
  <si>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</si>
  <si>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</si>
  <si>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</si>
  <si>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</si>
  <si>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</si>
  <si>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</si>
  <si>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</si>
  <si>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</si>
  <si>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</si>
  <si>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</si>
  <si>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</si>
  <si>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</si>
  <si>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</si>
  <si>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</si>
  <si>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</si>
  <si>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</si>
  <si>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</si>
  <si>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</si>
  <si>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</si>
  <si>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</si>
  <si>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</si>
  <si>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</si>
  <si>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</si>
  <si>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</si>
  <si>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</si>
  <si>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</si>
  <si>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</si>
  <si>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</si>
  <si>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</si>
  <si>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</si>
  <si>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</si>
  <si>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</si>
  <si>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</si>
  <si>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</si>
  <si>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</si>
  <si>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</si>
  <si>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</si>
  <si>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</si>
  <si>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</si>
  <si>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</si>
  <si>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</si>
  <si>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</si>
  <si>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</si>
  <si>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</si>
  <si>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</si>
  <si>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</si>
  <si>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</si>
  <si>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</si>
  <si>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</si>
  <si>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</si>
  <si>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</si>
  <si>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</si>
  <si>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</si>
  <si>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</si>
  <si>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</si>
  <si>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</si>
  <si>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</si>
  <si>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</si>
  <si>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</si>
  <si>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</si>
  <si>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</si>
  <si>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</si>
  <si>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</si>
  <si>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</si>
  <si>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</si>
  <si>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</si>
  <si>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</si>
  <si>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</si>
  <si>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</si>
  <si>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</si>
  <si>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</si>
  <si>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</si>
  <si>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</si>
  <si>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</si>
  <si>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</si>
  <si>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</si>
  <si>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</si>
  <si>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</si>
  <si>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</si>
  <si>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</si>
  <si>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</si>
  <si>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</si>
  <si>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</si>
  <si>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</si>
  <si>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</si>
  <si>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</si>
  <si>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</si>
  <si>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</si>
  <si>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</si>
  <si>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</si>
  <si>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</si>
  <si>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</si>
  <si>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</si>
  <si>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</si>
  <si>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</si>
  <si>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</si>
  <si>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</si>
  <si>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</si>
  <si>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</si>
  <si>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</si>
  <si>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</si>
  <si>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</si>
  <si>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</si>
  <si>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</si>
  <si>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</si>
  <si>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</si>
  <si>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</si>
  <si>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</si>
  <si>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</si>
  <si>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</si>
  <si>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</si>
  <si>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</si>
  <si>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</si>
  <si>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</si>
  <si>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</si>
  <si>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</si>
  <si>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</si>
  <si>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</si>
  <si>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</si>
  <si>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</si>
  <si>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</si>
  <si>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</si>
  <si>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</si>
  <si>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</si>
  <si>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</si>
  <si>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</si>
  <si>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</si>
  <si>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</si>
  <si>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</si>
  <si>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</si>
  <si>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</si>
  <si>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</si>
  <si>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</si>
  <si>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</si>
  <si>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</si>
  <si>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</si>
  <si>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</si>
  <si>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</si>
  <si>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</si>
  <si>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</si>
  <si>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</si>
  <si>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</si>
  <si>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</si>
  <si>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</si>
  <si>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</si>
  <si>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</si>
  <si>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</si>
  <si>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</si>
  <si>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</si>
  <si>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</si>
  <si>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</si>
  <si>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Downtown Public Health Acquisition</t>
  </si>
  <si>
    <t>DES/FMD; Public Health</t>
  </si>
  <si>
    <t>Acquisition</t>
  </si>
  <si>
    <t>Stand Alone</t>
  </si>
  <si>
    <t>Carolyn Mock / Steve Rizika</t>
  </si>
  <si>
    <t>3/4/20</t>
  </si>
  <si>
    <t>Purchase Price</t>
  </si>
  <si>
    <t>Purchase of Building at 2124 4th Avenue, Seattle for Downtown Public Health Facility</t>
  </si>
  <si>
    <t>Property Condition</t>
  </si>
  <si>
    <t>Appraisal</t>
  </si>
  <si>
    <t>Escrow Fee Est</t>
  </si>
  <si>
    <t>Phase 1 Environmental</t>
  </si>
  <si>
    <t>Apppraisal, Environmental Review, Property Condition Report, Est Escrow Fees</t>
  </si>
  <si>
    <t>FMD Labor</t>
  </si>
  <si>
    <t>Purchase price, FMD labor, appraisal, environmental review, property report and estimated escrow fee</t>
  </si>
  <si>
    <t>- Current annual cost to lease:  Base Rent $744,516, Parking $38,760, estimated CAM $224,351; total = $1,007,627</t>
  </si>
  <si>
    <t>Facilities Management</t>
  </si>
  <si>
    <t>DES</t>
  </si>
  <si>
    <t>A30010</t>
  </si>
  <si>
    <t>1138761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</si>
</sst>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166" fontId="0" fillId="0" borderId="0" xfId="16" applyNumberFormat="1" applyFont="1" applyProtection="1">
      <protection locked="0"/>
    </xf>
    <xf numFmtId="166" fontId="0" fillId="0" borderId="13" xfId="16" applyNumberFormat="1" applyFont="1" applyBorder="1" applyProtection="1">
      <protection locked="0"/>
    </xf>
    <xf numFmtId="166" fontId="32" fillId="3" borderId="31" xfId="0" applyNumberFormat="1" applyFont="1" applyFill="1" applyBorder="1" applyAlignment="1" applyProtection="1">
      <alignment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/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B1">
      <selection activeCell="D157" sqref="D15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7" width="9.140625" style="105" customWidth="1"/>
    <col min="18" max="18" width="12.28125" style="105" bestFit="1" customWidth="1"/>
    <col min="19" max="16384" width="9.140625" style="105" customWidth="1"/>
  </cols>
  <sheetData>
    <row r="1" ht="18">
      <c r="C1" s="107"/>
    </row>
    <row r="2" spans="3:14" ht="23.25">
      <c r="C2" s="374" t="s">
        <v>60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164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58" t="s">
        <v>76</v>
      </c>
      <c r="E11" s="358"/>
      <c r="F11" s="359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2" t="s">
        <v>75</v>
      </c>
      <c r="E12" s="352"/>
      <c r="F12" s="353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2" t="s">
        <v>74</v>
      </c>
      <c r="E13" s="352"/>
      <c r="F13" s="353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68" t="s">
        <v>73</v>
      </c>
      <c r="E14" s="352"/>
      <c r="F14" s="353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2" t="s">
        <v>72</v>
      </c>
      <c r="E15" s="352"/>
      <c r="F15" s="353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2" t="s">
        <v>103</v>
      </c>
      <c r="E16" s="352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2" t="s">
        <v>69</v>
      </c>
      <c r="E17" s="352"/>
      <c r="F17" s="353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58" t="s">
        <v>70</v>
      </c>
      <c r="E18" s="358"/>
      <c r="F18" s="359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58" t="s">
        <v>139</v>
      </c>
      <c r="E19" s="358"/>
      <c r="F19" s="359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6" t="s">
        <v>34</v>
      </c>
      <c r="H20" s="376"/>
      <c r="I20" s="376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173</v>
      </c>
      <c r="H21" s="144"/>
      <c r="I21" s="145"/>
      <c r="J21" s="146" t="s">
        <v>175</v>
      </c>
      <c r="K21" s="146" t="s">
        <v>174</v>
      </c>
      <c r="L21" s="146">
        <v>3951</v>
      </c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 t="s">
        <v>176</v>
      </c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7" t="s">
        <v>125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7" t="s">
        <v>144</v>
      </c>
      <c r="E39" s="367"/>
      <c r="F39" s="36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2" t="s">
        <v>77</v>
      </c>
      <c r="E40" s="372"/>
      <c r="F40" s="373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2" t="s">
        <v>78</v>
      </c>
      <c r="E41" s="372"/>
      <c r="F41" s="373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0" t="s">
        <v>134</v>
      </c>
      <c r="E43" s="361"/>
      <c r="F43" s="361"/>
      <c r="G43" s="361"/>
      <c r="H43" s="361"/>
      <c r="I43" s="362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3" t="s">
        <v>99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8" t="s">
        <v>20</v>
      </c>
      <c r="F57" s="378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54"/>
      <c r="F58" s="355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4" t="s">
        <v>84</v>
      </c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5"/>
      <c r="D69" s="375"/>
      <c r="E69" s="375"/>
      <c r="F69" s="375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2" t="s">
        <v>85</v>
      </c>
      <c r="F71" s="372"/>
      <c r="G71" s="372"/>
      <c r="H71" s="372"/>
      <c r="I71" s="372"/>
      <c r="J71" s="372"/>
      <c r="K71" s="372"/>
      <c r="L71" s="372"/>
      <c r="M71" s="372"/>
      <c r="N71" s="180"/>
      <c r="O71" s="211"/>
    </row>
    <row r="72" spans="2:15" ht="13.5" customHeight="1">
      <c r="B72" s="210"/>
      <c r="C72" s="268" t="s">
        <v>25</v>
      </c>
      <c r="D72" s="269"/>
      <c r="E72" s="356" t="s">
        <v>86</v>
      </c>
      <c r="F72" s="356"/>
      <c r="G72" s="356"/>
      <c r="H72" s="356"/>
      <c r="I72" s="356"/>
      <c r="J72" s="356"/>
      <c r="K72" s="356"/>
      <c r="L72" s="356"/>
      <c r="M72" s="356"/>
      <c r="N72" s="181"/>
      <c r="O72" s="211"/>
    </row>
    <row r="73" spans="2:15" ht="15">
      <c r="B73" s="210"/>
      <c r="C73" s="268" t="s">
        <v>53</v>
      </c>
      <c r="D73" s="269"/>
      <c r="E73" s="356" t="s">
        <v>87</v>
      </c>
      <c r="F73" s="357"/>
      <c r="G73" s="357"/>
      <c r="H73" s="357"/>
      <c r="I73" s="357"/>
      <c r="J73" s="357"/>
      <c r="K73" s="357"/>
      <c r="L73" s="357"/>
      <c r="M73" s="357"/>
      <c r="N73" s="179"/>
      <c r="O73" s="211"/>
    </row>
    <row r="74" spans="2:15" ht="15">
      <c r="B74" s="210"/>
      <c r="C74" s="366" t="s">
        <v>55</v>
      </c>
      <c r="D74" s="366"/>
      <c r="E74" s="356" t="s">
        <v>88</v>
      </c>
      <c r="F74" s="357"/>
      <c r="G74" s="357"/>
      <c r="H74" s="357"/>
      <c r="I74" s="357"/>
      <c r="J74" s="357"/>
      <c r="K74" s="357"/>
      <c r="L74" s="357"/>
      <c r="M74" s="357"/>
      <c r="N74" s="179"/>
      <c r="O74" s="211"/>
    </row>
    <row r="75" spans="2:15" ht="14.25" customHeight="1">
      <c r="B75" s="210"/>
      <c r="C75" s="370" t="s">
        <v>56</v>
      </c>
      <c r="D75" s="370"/>
      <c r="E75" s="356" t="s">
        <v>89</v>
      </c>
      <c r="F75" s="356"/>
      <c r="G75" s="356"/>
      <c r="H75" s="356"/>
      <c r="I75" s="356"/>
      <c r="J75" s="356"/>
      <c r="K75" s="356"/>
      <c r="L75" s="356"/>
      <c r="M75" s="356"/>
      <c r="N75" s="181"/>
      <c r="O75" s="211"/>
    </row>
    <row r="76" spans="2:15" ht="15">
      <c r="B76" s="210"/>
      <c r="C76" s="366" t="s">
        <v>57</v>
      </c>
      <c r="D76" s="366"/>
      <c r="E76" s="356"/>
      <c r="F76" s="357"/>
      <c r="G76" s="357"/>
      <c r="H76" s="357"/>
      <c r="I76" s="357"/>
      <c r="J76" s="357"/>
      <c r="K76" s="357"/>
      <c r="L76" s="357"/>
      <c r="M76" s="357"/>
      <c r="N76" s="179"/>
      <c r="O76" s="211"/>
    </row>
    <row r="77" spans="2:15" ht="15" customHeight="1">
      <c r="B77" s="210"/>
      <c r="C77" s="371" t="s">
        <v>26</v>
      </c>
      <c r="D77" s="371"/>
      <c r="E77" s="356" t="s">
        <v>90</v>
      </c>
      <c r="F77" s="357"/>
      <c r="G77" s="357"/>
      <c r="H77" s="357"/>
      <c r="I77" s="357"/>
      <c r="J77" s="357"/>
      <c r="K77" s="357"/>
      <c r="L77" s="357"/>
      <c r="M77" s="357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173</v>
      </c>
      <c r="F80" s="121"/>
      <c r="G80" s="243" t="s">
        <v>11</v>
      </c>
      <c r="H80" s="119"/>
      <c r="I80" s="159" t="s">
        <v>176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39" t="s">
        <v>40</v>
      </c>
      <c r="D81" s="339"/>
      <c r="E81" s="338" t="s">
        <v>22</v>
      </c>
      <c r="F81" s="338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 t="s">
        <v>170</v>
      </c>
      <c r="F82" s="154"/>
      <c r="G82" s="155"/>
      <c r="H82" s="151">
        <v>8895</v>
      </c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8" ht="14.25" customHeight="1" thickBot="1">
      <c r="B85" s="210"/>
      <c r="C85" s="342" t="s">
        <v>55</v>
      </c>
      <c r="D85" s="343"/>
      <c r="E85" s="153" t="s">
        <v>169</v>
      </c>
      <c r="F85" s="154"/>
      <c r="G85" s="155"/>
      <c r="H85" s="151">
        <v>16610</v>
      </c>
      <c r="I85" s="152"/>
      <c r="J85" s="151"/>
      <c r="K85" s="151"/>
      <c r="L85" s="151"/>
      <c r="M85" s="151"/>
      <c r="N85" s="193"/>
      <c r="O85" s="211"/>
      <c r="P85" s="105" t="s">
        <v>165</v>
      </c>
      <c r="R85" s="335">
        <v>5860</v>
      </c>
    </row>
    <row r="86" spans="2:18" ht="15" customHeight="1" thickBot="1">
      <c r="B86" s="210"/>
      <c r="C86" s="340" t="s">
        <v>56</v>
      </c>
      <c r="D86" s="34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  <c r="P86" s="105" t="s">
        <v>166</v>
      </c>
      <c r="R86" s="335">
        <v>6500</v>
      </c>
    </row>
    <row r="87" spans="2:18" ht="14.25" customHeight="1" thickBot="1">
      <c r="B87" s="210"/>
      <c r="C87" s="342" t="s">
        <v>57</v>
      </c>
      <c r="D87" s="34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  <c r="P87" s="105" t="s">
        <v>168</v>
      </c>
      <c r="R87" s="335">
        <v>3000</v>
      </c>
    </row>
    <row r="88" spans="2:18" ht="15.75" thickBot="1">
      <c r="B88" s="210"/>
      <c r="C88" s="344" t="s">
        <v>26</v>
      </c>
      <c r="D88" s="345"/>
      <c r="E88" s="153" t="s">
        <v>163</v>
      </c>
      <c r="F88" s="154"/>
      <c r="G88" s="155"/>
      <c r="H88" s="151">
        <v>15500000</v>
      </c>
      <c r="I88" s="152"/>
      <c r="J88" s="151"/>
      <c r="K88" s="151"/>
      <c r="L88" s="151"/>
      <c r="M88" s="151"/>
      <c r="N88" s="193"/>
      <c r="O88" s="211"/>
      <c r="P88" s="105" t="s">
        <v>167</v>
      </c>
      <c r="R88" s="335">
        <v>1250</v>
      </c>
    </row>
    <row r="89" spans="2:18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  <c r="R89" s="336">
        <f>SUM(R85:R88)</f>
        <v>16610</v>
      </c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39" t="s">
        <v>40</v>
      </c>
      <c r="D92" s="339"/>
      <c r="E92" s="338" t="s">
        <v>22</v>
      </c>
      <c r="F92" s="338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2" t="s">
        <v>55</v>
      </c>
      <c r="D96" s="34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40" t="s">
        <v>56</v>
      </c>
      <c r="D97" s="34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2" t="s">
        <v>57</v>
      </c>
      <c r="D98" s="34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4" t="s">
        <v>26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39" t="s">
        <v>40</v>
      </c>
      <c r="D103" s="339"/>
      <c r="E103" s="338" t="s">
        <v>22</v>
      </c>
      <c r="F103" s="338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42" t="s">
        <v>55</v>
      </c>
      <c r="D107" s="34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40" t="s">
        <v>56</v>
      </c>
      <c r="D108" s="34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42" t="s">
        <v>57</v>
      </c>
      <c r="D109" s="34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44" t="s">
        <v>26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39" t="s">
        <v>40</v>
      </c>
      <c r="D114" s="339"/>
      <c r="E114" s="338" t="s">
        <v>22</v>
      </c>
      <c r="F114" s="338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48" t="s">
        <v>55</v>
      </c>
      <c r="D118" s="34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48" t="s">
        <v>57</v>
      </c>
      <c r="D120" s="34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50" t="s">
        <v>26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39" t="s">
        <v>40</v>
      </c>
      <c r="D125" s="339"/>
      <c r="E125" s="338" t="s">
        <v>22</v>
      </c>
      <c r="F125" s="338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48" t="s">
        <v>55</v>
      </c>
      <c r="D129" s="34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48" t="s">
        <v>57</v>
      </c>
      <c r="D131" s="34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50" t="s">
        <v>26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39" t="s">
        <v>40</v>
      </c>
      <c r="D136" s="339"/>
      <c r="E136" s="338" t="s">
        <v>22</v>
      </c>
      <c r="F136" s="338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48" t="s">
        <v>55</v>
      </c>
      <c r="D140" s="34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48" t="s">
        <v>57</v>
      </c>
      <c r="D142" s="34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50" t="s">
        <v>26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7" t="s">
        <v>100</v>
      </c>
      <c r="D148" s="357"/>
      <c r="E148" s="357"/>
      <c r="F148" s="357"/>
      <c r="G148" s="357"/>
      <c r="H148" s="357"/>
      <c r="I148" s="357"/>
      <c r="J148" s="357"/>
      <c r="K148" s="357"/>
      <c r="L148" s="357"/>
      <c r="M148" s="357"/>
      <c r="N148" s="179"/>
      <c r="O148" s="224"/>
      <c r="P148" s="225"/>
      <c r="Q148" s="225"/>
    </row>
    <row r="149" spans="2:17" ht="12.75" customHeight="1">
      <c r="B149" s="210"/>
      <c r="C149" s="357" t="s">
        <v>132</v>
      </c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9" t="s">
        <v>18</v>
      </c>
      <c r="D155" s="369" t="s">
        <v>39</v>
      </c>
      <c r="E155" s="379" t="s">
        <v>23</v>
      </c>
      <c r="F155" s="37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38"/>
      <c r="D156" s="338"/>
      <c r="E156" s="380"/>
      <c r="F156" s="38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 t="s">
        <v>173</v>
      </c>
      <c r="D157" s="160" t="s">
        <v>176</v>
      </c>
      <c r="E157" s="153" t="s">
        <v>171</v>
      </c>
      <c r="F157" s="154"/>
      <c r="G157" s="163"/>
      <c r="H157" s="337">
        <f>SUM(H82:H88)</f>
        <v>15525505</v>
      </c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2" t="s">
        <v>149</v>
      </c>
      <c r="G171" s="383"/>
      <c r="H171" s="383"/>
      <c r="I171" s="383"/>
      <c r="J171" s="383"/>
      <c r="K171" s="383"/>
      <c r="L171" s="383"/>
      <c r="M171" s="383"/>
      <c r="N171" s="38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7" t="s">
        <v>155</v>
      </c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179"/>
      <c r="O173" s="224"/>
    </row>
    <row r="174" spans="2:15" ht="34.5" customHeight="1" thickBot="1">
      <c r="B174" s="210"/>
      <c r="C174" s="385" t="s">
        <v>172</v>
      </c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7"/>
      <c r="O174" s="224"/>
    </row>
    <row r="175" spans="2:15" ht="34.5" customHeight="1" thickBot="1">
      <c r="B175" s="210"/>
      <c r="C175" s="388" t="s">
        <v>123</v>
      </c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90"/>
      <c r="O175" s="224"/>
    </row>
    <row r="176" spans="2:15" ht="34.5" customHeight="1" thickBot="1">
      <c r="B176" s="210"/>
      <c r="C176" s="388" t="s">
        <v>123</v>
      </c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90"/>
      <c r="O176" s="224"/>
    </row>
    <row r="177" spans="2:15" ht="34.5" customHeight="1" thickBot="1">
      <c r="B177" s="210"/>
      <c r="C177" s="388" t="s">
        <v>123</v>
      </c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7" t="s">
        <v>156</v>
      </c>
      <c r="D179" s="357"/>
      <c r="E179" s="357"/>
      <c r="F179" s="357"/>
      <c r="G179" s="357"/>
      <c r="H179" s="357"/>
      <c r="I179" s="357"/>
      <c r="J179" s="357"/>
      <c r="K179" s="357"/>
      <c r="L179" s="357"/>
      <c r="M179" s="357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1138761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L36" sqref="L36:L4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9" t="s">
        <v>49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1" t="s">
        <v>31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"/>
    </row>
    <row r="4" spans="1:20" ht="3" customHeight="1" thickBot="1" thickTop="1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"/>
    </row>
    <row r="5" spans="1:19" ht="14.25">
      <c r="A5" s="416" t="s">
        <v>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5"/>
    </row>
    <row r="6" spans="1:20" ht="14.25">
      <c r="A6" s="412" t="s">
        <v>0</v>
      </c>
      <c r="B6" s="413"/>
      <c r="C6" s="411" t="str">
        <f>IF('2a.  Simple Form Data Entry'!G11="","   ",'2a.  Simple Form Data Entry'!G11)</f>
        <v>Downtown Public Health Acquisition</v>
      </c>
      <c r="D6" s="411"/>
      <c r="E6" s="411"/>
      <c r="F6" s="411"/>
      <c r="G6" s="411"/>
      <c r="H6" s="411"/>
      <c r="I6" s="411"/>
      <c r="J6" s="411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7" t="s">
        <v>152</v>
      </c>
      <c r="B7" s="408"/>
      <c r="C7" s="418" t="str">
        <f>IF('2a.  Simple Form Data Entry'!G12="","   ",'2a.  Simple Form Data Entry'!G12)</f>
        <v>DES/FMD; Public Health</v>
      </c>
      <c r="D7" s="418"/>
      <c r="E7" s="418"/>
      <c r="F7" s="418"/>
      <c r="G7" s="418"/>
      <c r="H7" s="418"/>
      <c r="I7" s="418"/>
      <c r="J7" s="418"/>
      <c r="L7" s="102" t="s">
        <v>27</v>
      </c>
      <c r="M7" s="102"/>
      <c r="P7" s="73"/>
      <c r="Q7" s="73"/>
      <c r="R7" s="320">
        <f>'2a.  Simple Form Data Entry'!G18</f>
        <v>0</v>
      </c>
      <c r="S7" s="54"/>
      <c r="T7" s="11"/>
    </row>
    <row r="8" spans="1:24" ht="13.5" customHeight="1">
      <c r="A8" s="409" t="s">
        <v>2</v>
      </c>
      <c r="B8" s="410"/>
      <c r="C8" s="292" t="str">
        <f>IF('2a.  Simple Form Data Entry'!G15="","   ",'2a.  Simple Form Data Entry'!G15)</f>
        <v>Carolyn Mock / Steve Rizika</v>
      </c>
      <c r="E8" s="292"/>
      <c r="F8" s="410" t="s">
        <v>8</v>
      </c>
      <c r="G8" s="410"/>
      <c r="H8" s="329" t="str">
        <f>IF('2a.  Simple Form Data Entry'!G15=""," ",'2a.  Simple Form Data Entry'!G16)</f>
        <v>3/4/20</v>
      </c>
      <c r="I8" s="292"/>
      <c r="J8" s="292"/>
      <c r="L8" s="408" t="s">
        <v>10</v>
      </c>
      <c r="M8" s="408"/>
      <c r="N8" s="408"/>
      <c r="O8" s="408"/>
      <c r="P8" s="74"/>
      <c r="Q8" s="74"/>
      <c r="R8" s="292" t="str">
        <f>IF('2a.  Simple Form Data Entry'!G13="","   ",'2a.  Simple Form Data Entry'!G13)</f>
        <v>Acquisition</v>
      </c>
      <c r="S8" s="328"/>
      <c r="T8" s="292"/>
      <c r="U8" s="292"/>
      <c r="V8" s="292"/>
      <c r="W8" s="292"/>
      <c r="X8" s="292"/>
    </row>
    <row r="9" spans="1:24" ht="13.5" customHeight="1">
      <c r="A9" s="409" t="s">
        <v>3</v>
      </c>
      <c r="B9" s="410"/>
      <c r="C9" s="295"/>
      <c r="D9" s="292"/>
      <c r="E9" s="292"/>
      <c r="F9" s="410" t="s">
        <v>13</v>
      </c>
      <c r="G9" s="410"/>
      <c r="H9" s="292"/>
      <c r="I9" s="292"/>
      <c r="J9" s="292"/>
      <c r="L9" s="408" t="s">
        <v>9</v>
      </c>
      <c r="M9" s="408"/>
      <c r="N9" s="408"/>
      <c r="O9" s="408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7" t="str">
        <f>IF('2a.  Simple Form Data Entry'!G10=""," ",'2a.  Simple Form Data Entry'!G10)</f>
        <v>Purchase of Building at 2124 4th Avenue, Seattle for Downtown Public Health Facility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8"/>
      <c r="T10" s="11"/>
    </row>
    <row r="11" spans="1:20" ht="13.5" thickBot="1">
      <c r="A11" s="332"/>
      <c r="B11" s="333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3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1" t="s">
        <v>14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2" t="s">
        <v>32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6" t="s">
        <v>145</v>
      </c>
      <c r="B17" s="426"/>
      <c r="C17" s="426"/>
      <c r="D17" s="426"/>
      <c r="E17" s="423" t="str">
        <f>IF('2a.  Simple Form Data Entry'!G39="N","NA",'2a.  Simple Form Data Entry'!G40)</f>
        <v>NA</v>
      </c>
      <c r="F17" s="424"/>
      <c r="G17" s="425"/>
      <c r="H17" s="458" t="s">
        <v>153</v>
      </c>
      <c r="I17" s="459"/>
      <c r="J17" s="459"/>
      <c r="K17" s="459"/>
      <c r="L17" s="459"/>
      <c r="M17" s="459"/>
      <c r="N17" s="310"/>
      <c r="O17" s="455" t="str">
        <f>IF('2a.  Simple Form Data Entry'!G39="N","NA",'2a.  Simple Form Data Entry'!G41)</f>
        <v>NA</v>
      </c>
      <c r="P17" s="456"/>
      <c r="Q17" s="456"/>
      <c r="R17" s="456"/>
      <c r="S17" s="45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2" t="s">
        <v>33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2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48" t="str">
        <f>IF('2a.  Simple Form Data Entry'!E80="","   ",'2a.  Simple Form Data Entry'!E80)</f>
        <v>Facilities Management</v>
      </c>
      <c r="B35" s="449"/>
      <c r="C35" s="450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A30010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3951</v>
      </c>
      <c r="G35" s="79" t="str">
        <f>IF('2a.  Simple Form Data Entry'!I80="","   ",'2a.  Simple Form Data Entry'!I80)</f>
        <v>1138761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FMD Labor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8895</v>
      </c>
      <c r="L36" s="80">
        <f>J36+K36</f>
        <v>8895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28.5">
      <c r="A39" s="16"/>
      <c r="B39" s="404" t="s">
        <v>55</v>
      </c>
      <c r="C39" s="405"/>
      <c r="D39" s="45"/>
      <c r="E39" s="45"/>
      <c r="F39" s="45"/>
      <c r="G39" s="45"/>
      <c r="H39" s="200" t="str">
        <f>IF('2a.  Simple Form Data Entry'!E85="","  ",'2a.  Simple Form Data Entry'!E85)</f>
        <v>Apppraisal, Environmental Review, Property Condition Report, Est Escrow Fees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16610</v>
      </c>
      <c r="L39" s="80">
        <f t="shared" si="7"/>
        <v>16610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3" t="s">
        <v>26</v>
      </c>
      <c r="C42" s="394"/>
      <c r="D42" s="45"/>
      <c r="E42" s="45"/>
      <c r="F42" s="45"/>
      <c r="G42" s="45"/>
      <c r="H42" s="200" t="str">
        <f>IF('2a.  Simple Form Data Entry'!E88="","  ",'2a.  Simple Form Data Entry'!E88)</f>
        <v>Purchase Price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15500000</v>
      </c>
      <c r="L42" s="80">
        <f t="shared" si="7"/>
        <v>15500000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15525505</v>
      </c>
      <c r="L43" s="63">
        <f t="shared" si="7"/>
        <v>15525505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395" t="str">
        <f>IF('2a.  Simple Form Data Entry'!E91="","   ",'2a.  Simple Form Data Entry'!E91)</f>
        <v xml:space="preserve">   </v>
      </c>
      <c r="B45" s="396"/>
      <c r="C45" s="39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3" t="s">
        <v>26</v>
      </c>
      <c r="C52" s="39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>
      <c r="A55" s="395" t="str">
        <f>IF('2a.  Simple Form Data Entry'!E102="","   ",'2a.  Simple Form Data Entry'!E102)</f>
        <v xml:space="preserve">   </v>
      </c>
      <c r="B55" s="396"/>
      <c r="C55" s="39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4" t="s">
        <v>55</v>
      </c>
      <c r="C59" s="40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1" t="s">
        <v>56</v>
      </c>
      <c r="C60" s="39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4" t="s">
        <v>57</v>
      </c>
      <c r="C61" s="40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3" t="s">
        <v>26</v>
      </c>
      <c r="C62" s="39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>
      <c r="A65" s="395" t="str">
        <f>IF('2a.  Simple Form Data Entry'!E113="","   ",'2a.  Simple Form Data Entry'!E113)</f>
        <v xml:space="preserve">   </v>
      </c>
      <c r="B65" s="396"/>
      <c r="C65" s="39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4" t="s">
        <v>55</v>
      </c>
      <c r="C69" s="40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1" t="s">
        <v>56</v>
      </c>
      <c r="C70" s="39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4" t="s">
        <v>57</v>
      </c>
      <c r="C71" s="40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3" t="s">
        <v>26</v>
      </c>
      <c r="C72" s="39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>
      <c r="A75" s="395" t="str">
        <f>IF('2a.  Simple Form Data Entry'!E124="","   ",'2a.  Simple Form Data Entry'!E124)</f>
        <v xml:space="preserve">   </v>
      </c>
      <c r="B75" s="396"/>
      <c r="C75" s="39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>
      <c r="A79" s="19"/>
      <c r="B79" s="404" t="s">
        <v>55</v>
      </c>
      <c r="C79" s="40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>
      <c r="A80" s="19"/>
      <c r="B80" s="391" t="s">
        <v>56</v>
      </c>
      <c r="C80" s="39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>
      <c r="A81" s="19"/>
      <c r="B81" s="404" t="s">
        <v>57</v>
      </c>
      <c r="C81" s="40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>
      <c r="A82" s="19"/>
      <c r="B82" s="393" t="s">
        <v>26</v>
      </c>
      <c r="C82" s="39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>
      <c r="A85" s="395" t="str">
        <f>IF('2a.  Simple Form Data Entry'!E135="","   ",'2a.  Simple Form Data Entry'!E135)</f>
        <v xml:space="preserve">   </v>
      </c>
      <c r="B85" s="396"/>
      <c r="C85" s="39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>
      <c r="A89" s="19"/>
      <c r="B89" s="404" t="s">
        <v>55</v>
      </c>
      <c r="C89" s="40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>
      <c r="A90" s="19"/>
      <c r="B90" s="391" t="s">
        <v>56</v>
      </c>
      <c r="C90" s="392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>
      <c r="A91" s="19"/>
      <c r="B91" s="404" t="s">
        <v>57</v>
      </c>
      <c r="C91" s="40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>
      <c r="A92" s="19"/>
      <c r="B92" s="393" t="s">
        <v>26</v>
      </c>
      <c r="C92" s="39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15525505</v>
      </c>
      <c r="L95" s="56">
        <f t="shared" si="10"/>
        <v>15525505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0" t="s">
        <v>15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8" t="s">
        <v>18</v>
      </c>
      <c r="B101" s="399"/>
      <c r="C101" s="400"/>
      <c r="D101" s="432" t="s">
        <v>19</v>
      </c>
      <c r="E101" s="432" t="s">
        <v>5</v>
      </c>
      <c r="F101" s="451" t="s">
        <v>104</v>
      </c>
      <c r="G101" s="432" t="s">
        <v>11</v>
      </c>
      <c r="H101" s="442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3" t="str">
        <f>CONCATENATE(L24," Appropriation Change")</f>
        <v>2019 / 2020 Appropriation Change</v>
      </c>
      <c r="P101" s="42"/>
      <c r="Q101" s="314"/>
      <c r="R101" s="438" t="s">
        <v>137</v>
      </c>
      <c r="S101" s="439"/>
      <c r="T101" s="42"/>
    </row>
    <row r="102" spans="1:20" ht="27.75" customHeight="1" thickBot="1">
      <c r="A102" s="401"/>
      <c r="B102" s="402"/>
      <c r="C102" s="403"/>
      <c r="D102" s="433"/>
      <c r="E102" s="433"/>
      <c r="F102" s="452"/>
      <c r="G102" s="433"/>
      <c r="H102" s="443"/>
      <c r="I102" s="316"/>
      <c r="J102" s="191" t="s">
        <v>24</v>
      </c>
      <c r="K102" s="287" t="str">
        <f>'2a.  Simple Form Data Entry'!H156</f>
        <v>Allocation Change</v>
      </c>
      <c r="L102" s="454"/>
      <c r="P102" s="42"/>
      <c r="Q102" s="314"/>
      <c r="R102" s="440"/>
      <c r="S102" s="441"/>
      <c r="T102" s="42"/>
    </row>
    <row r="103" spans="1:20" ht="47.25" customHeight="1">
      <c r="A103" s="99" t="str">
        <f>IF('2a.  Simple Form Data Entry'!C157="","   ",'2a.  Simple Form Data Entry'!C157)</f>
        <v>Facilities Management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A30010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DES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90" t="str">
        <f>IF('2a.  Simple Form Data Entry'!C157="","   ",'2a.  Simple Form Data Entry'!D157)</f>
        <v>1138761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Purchase price, FMD labor, appraisal, environmental review, property report and estimated escrow fee</v>
      </c>
      <c r="I103" s="317"/>
      <c r="J103" s="100">
        <f>'2a.  Simple Form Data Entry'!G157</f>
        <v>0</v>
      </c>
      <c r="K103" s="100">
        <f>'2a.  Simple Form Data Entry'!H157</f>
        <v>15525505</v>
      </c>
      <c r="L103" s="311">
        <f>J103+K103</f>
        <v>15525505</v>
      </c>
      <c r="P103" s="42"/>
      <c r="Q103" s="304"/>
      <c r="R103" s="434">
        <f>'2a.  Simple Form Data Entry'!J157</f>
        <v>0</v>
      </c>
      <c r="S103" s="435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6">
        <f>'2a.  Simple Form Data Entry'!J158</f>
        <v>0</v>
      </c>
      <c r="S104" s="437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6">
        <f>'2a.  Simple Form Data Entry'!J159</f>
        <v>0</v>
      </c>
      <c r="S105" s="437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6">
        <f>'2a.  Simple Form Data Entry'!J160</f>
        <v>0</v>
      </c>
      <c r="S106" s="437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6">
        <f>'2a.  Simple Form Data Entry'!J161</f>
        <v>0</v>
      </c>
      <c r="S107" s="437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6">
        <f>'2a.  Simple Form Data Entry'!J162</f>
        <v>0</v>
      </c>
      <c r="S108" s="437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15525505</v>
      </c>
      <c r="L109" s="312">
        <f t="shared" si="25"/>
        <v>15525505</v>
      </c>
      <c r="P109" s="42"/>
      <c r="Q109" s="305"/>
      <c r="R109" s="446">
        <f>SUM(R103:S107)</f>
        <v>0</v>
      </c>
      <c r="S109" s="447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4" t="str">
        <f>IF('2a.  Simple Form Data Entry'!G39="Y","See note 5 below.",'2a.  Simple Form Data Entry'!D43)</f>
        <v>An NPV analysis was not performed because …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  <c r="R112" s="444"/>
      <c r="S112" s="444"/>
      <c r="T112" s="5"/>
    </row>
    <row r="113" spans="1:20" ht="14.25">
      <c r="A113" s="68" t="s">
        <v>112</v>
      </c>
      <c r="B113" s="431" t="s">
        <v>150</v>
      </c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4.25">
      <c r="A115" s="69" t="s">
        <v>113</v>
      </c>
      <c r="B115" s="43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5"/>
    </row>
    <row r="116" spans="1:20" ht="13.5" customHeight="1">
      <c r="A116" s="67" t="s">
        <v>114</v>
      </c>
      <c r="B116" s="43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5"/>
    </row>
    <row r="117" spans="1:20" ht="16.5" customHeight="1">
      <c r="A117" s="67" t="s">
        <v>118</v>
      </c>
      <c r="B117" s="431" t="s">
        <v>111</v>
      </c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5"/>
    </row>
    <row r="118" spans="1:19" ht="14.25" customHeight="1">
      <c r="A118" s="67"/>
      <c r="B118" s="431" t="str">
        <f>'2a.  Simple Form Data Entry'!C174</f>
        <v>- Current annual cost to lease:  Base Rent $744,516, Parking $38,760, estimated CAM $224,351; total = $1,007,627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</row>
    <row r="119" spans="1:19" ht="14.25">
      <c r="A119" s="67"/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</row>
    <row r="120" spans="1:19" ht="12.75" customHeight="1">
      <c r="A120" s="67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</row>
    <row r="121" spans="1:19" ht="15" customHeight="1">
      <c r="A121" s="67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</row>
    <row r="122" spans="1:20" ht="14.25">
      <c r="A122" s="67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5"/>
    </row>
    <row r="123" spans="1:19" ht="14.25">
      <c r="A123" s="67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</row>
    <row r="124" spans="1:19" ht="13.5">
      <c r="A124" t="str">
        <f>IF('2a.  Simple Form Data Entry'!C180=""," ","6.")</f>
        <v xml:space="preserve"> </v>
      </c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</row>
    <row r="125" spans="1:19" ht="13.5">
      <c r="A125" s="69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</row>
    <row r="126" spans="1:19" ht="13.5">
      <c r="A126" s="69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4" t="s">
        <v>126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58" t="s">
        <v>76</v>
      </c>
      <c r="E11" s="358"/>
      <c r="F11" s="359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2" t="s">
        <v>75</v>
      </c>
      <c r="E12" s="352"/>
      <c r="F12" s="35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2" t="s">
        <v>74</v>
      </c>
      <c r="E13" s="352"/>
      <c r="F13" s="35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68" t="s">
        <v>73</v>
      </c>
      <c r="E14" s="352"/>
      <c r="F14" s="35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2" t="s">
        <v>72</v>
      </c>
      <c r="E15" s="352"/>
      <c r="F15" s="35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2" t="s">
        <v>103</v>
      </c>
      <c r="E16" s="35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2" t="s">
        <v>69</v>
      </c>
      <c r="E17" s="352"/>
      <c r="F17" s="35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58" t="s">
        <v>70</v>
      </c>
      <c r="E18" s="358"/>
      <c r="F18" s="359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8" t="s">
        <v>139</v>
      </c>
      <c r="E19" s="358"/>
      <c r="F19" s="359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6" t="s">
        <v>34</v>
      </c>
      <c r="H20" s="376"/>
      <c r="I20" s="376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7" t="s">
        <v>125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7" t="s">
        <v>144</v>
      </c>
      <c r="E39" s="367"/>
      <c r="F39" s="36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2" t="s">
        <v>77</v>
      </c>
      <c r="E40" s="372"/>
      <c r="F40" s="373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2" t="s">
        <v>78</v>
      </c>
      <c r="E41" s="372"/>
      <c r="F41" s="373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0" t="s">
        <v>134</v>
      </c>
      <c r="E43" s="361"/>
      <c r="F43" s="361"/>
      <c r="G43" s="361"/>
      <c r="H43" s="361"/>
      <c r="I43" s="362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3" t="s">
        <v>99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8" t="s">
        <v>20</v>
      </c>
      <c r="F57" s="378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54"/>
      <c r="F58" s="355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4" t="s">
        <v>84</v>
      </c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5"/>
      <c r="D69" s="375"/>
      <c r="E69" s="375"/>
      <c r="F69" s="375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2" t="s">
        <v>85</v>
      </c>
      <c r="F71" s="372"/>
      <c r="G71" s="372"/>
      <c r="H71" s="372"/>
      <c r="I71" s="372"/>
      <c r="J71" s="372"/>
      <c r="K71" s="372"/>
      <c r="L71" s="372"/>
      <c r="M71" s="372"/>
      <c r="N71" s="180"/>
      <c r="O71" s="211"/>
    </row>
    <row r="72" spans="2:15" ht="13.5" customHeight="1">
      <c r="B72" s="210"/>
      <c r="C72" s="268" t="s">
        <v>25</v>
      </c>
      <c r="D72" s="269"/>
      <c r="E72" s="356" t="s">
        <v>86</v>
      </c>
      <c r="F72" s="356"/>
      <c r="G72" s="356"/>
      <c r="H72" s="356"/>
      <c r="I72" s="356"/>
      <c r="J72" s="356"/>
      <c r="K72" s="356"/>
      <c r="L72" s="356"/>
      <c r="M72" s="356"/>
      <c r="N72" s="181"/>
      <c r="O72" s="211"/>
    </row>
    <row r="73" spans="2:15" ht="15">
      <c r="B73" s="210"/>
      <c r="C73" s="268" t="s">
        <v>53</v>
      </c>
      <c r="D73" s="269"/>
      <c r="E73" s="356" t="s">
        <v>87</v>
      </c>
      <c r="F73" s="357"/>
      <c r="G73" s="357"/>
      <c r="H73" s="357"/>
      <c r="I73" s="357"/>
      <c r="J73" s="357"/>
      <c r="K73" s="357"/>
      <c r="L73" s="357"/>
      <c r="M73" s="357"/>
      <c r="N73" s="179"/>
      <c r="O73" s="211"/>
    </row>
    <row r="74" spans="2:15" ht="15">
      <c r="B74" s="210"/>
      <c r="C74" s="366" t="s">
        <v>55</v>
      </c>
      <c r="D74" s="366"/>
      <c r="E74" s="356" t="s">
        <v>88</v>
      </c>
      <c r="F74" s="357"/>
      <c r="G74" s="357"/>
      <c r="H74" s="357"/>
      <c r="I74" s="357"/>
      <c r="J74" s="357"/>
      <c r="K74" s="357"/>
      <c r="L74" s="357"/>
      <c r="M74" s="357"/>
      <c r="N74" s="179"/>
      <c r="O74" s="211"/>
    </row>
    <row r="75" spans="2:15" ht="14.25" customHeight="1">
      <c r="B75" s="210"/>
      <c r="C75" s="370" t="s">
        <v>56</v>
      </c>
      <c r="D75" s="370"/>
      <c r="E75" s="356" t="s">
        <v>89</v>
      </c>
      <c r="F75" s="356"/>
      <c r="G75" s="356"/>
      <c r="H75" s="356"/>
      <c r="I75" s="356"/>
      <c r="J75" s="356"/>
      <c r="K75" s="356"/>
      <c r="L75" s="356"/>
      <c r="M75" s="356"/>
      <c r="N75" s="181"/>
      <c r="O75" s="211"/>
    </row>
    <row r="76" spans="2:15" ht="15">
      <c r="B76" s="210"/>
      <c r="C76" s="366" t="s">
        <v>57</v>
      </c>
      <c r="D76" s="366"/>
      <c r="E76" s="356"/>
      <c r="F76" s="357"/>
      <c r="G76" s="357"/>
      <c r="H76" s="357"/>
      <c r="I76" s="357"/>
      <c r="J76" s="357"/>
      <c r="K76" s="357"/>
      <c r="L76" s="357"/>
      <c r="M76" s="357"/>
      <c r="N76" s="179"/>
      <c r="O76" s="211"/>
    </row>
    <row r="77" spans="2:15" ht="15" customHeight="1">
      <c r="B77" s="210"/>
      <c r="C77" s="371" t="s">
        <v>26</v>
      </c>
      <c r="D77" s="371"/>
      <c r="E77" s="356" t="s">
        <v>90</v>
      </c>
      <c r="F77" s="357"/>
      <c r="G77" s="357"/>
      <c r="H77" s="357"/>
      <c r="I77" s="357"/>
      <c r="J77" s="357"/>
      <c r="K77" s="357"/>
      <c r="L77" s="357"/>
      <c r="M77" s="357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39" t="s">
        <v>40</v>
      </c>
      <c r="D81" s="339"/>
      <c r="E81" s="338" t="s">
        <v>22</v>
      </c>
      <c r="F81" s="338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2" t="s">
        <v>55</v>
      </c>
      <c r="D85" s="34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0" t="s">
        <v>56</v>
      </c>
      <c r="D86" s="34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2" t="s">
        <v>57</v>
      </c>
      <c r="D87" s="34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44" t="s">
        <v>26</v>
      </c>
      <c r="D88" s="34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39" t="s">
        <v>40</v>
      </c>
      <c r="D92" s="339"/>
      <c r="E92" s="338" t="s">
        <v>22</v>
      </c>
      <c r="F92" s="338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2" t="s">
        <v>55</v>
      </c>
      <c r="D96" s="34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40" t="s">
        <v>56</v>
      </c>
      <c r="D97" s="34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2" t="s">
        <v>57</v>
      </c>
      <c r="D98" s="34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4" t="s">
        <v>26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39" t="s">
        <v>40</v>
      </c>
      <c r="D103" s="339"/>
      <c r="E103" s="338" t="s">
        <v>22</v>
      </c>
      <c r="F103" s="338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42" t="s">
        <v>55</v>
      </c>
      <c r="D107" s="34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40" t="s">
        <v>56</v>
      </c>
      <c r="D108" s="34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42" t="s">
        <v>57</v>
      </c>
      <c r="D109" s="34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44" t="s">
        <v>26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39" t="s">
        <v>40</v>
      </c>
      <c r="D114" s="339"/>
      <c r="E114" s="338" t="s">
        <v>22</v>
      </c>
      <c r="F114" s="338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48" t="s">
        <v>55</v>
      </c>
      <c r="D118" s="34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48" t="s">
        <v>57</v>
      </c>
      <c r="D120" s="34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50" t="s">
        <v>26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39" t="s">
        <v>40</v>
      </c>
      <c r="D125" s="339"/>
      <c r="E125" s="338" t="s">
        <v>22</v>
      </c>
      <c r="F125" s="338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48" t="s">
        <v>55</v>
      </c>
      <c r="D129" s="34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48" t="s">
        <v>57</v>
      </c>
      <c r="D131" s="34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50" t="s">
        <v>26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39" t="s">
        <v>40</v>
      </c>
      <c r="D136" s="339"/>
      <c r="E136" s="338" t="s">
        <v>22</v>
      </c>
      <c r="F136" s="338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48" t="s">
        <v>55</v>
      </c>
      <c r="D140" s="34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48" t="s">
        <v>57</v>
      </c>
      <c r="D142" s="34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50" t="s">
        <v>26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7" t="s">
        <v>100</v>
      </c>
      <c r="D148" s="357"/>
      <c r="E148" s="357"/>
      <c r="F148" s="357"/>
      <c r="G148" s="357"/>
      <c r="H148" s="357"/>
      <c r="I148" s="357"/>
      <c r="J148" s="357"/>
      <c r="K148" s="357"/>
      <c r="L148" s="357"/>
      <c r="M148" s="357"/>
      <c r="N148" s="179"/>
      <c r="O148" s="224"/>
      <c r="P148" s="225"/>
      <c r="Q148" s="225"/>
    </row>
    <row r="149" spans="2:17" ht="15" customHeight="1">
      <c r="B149" s="210"/>
      <c r="C149" s="357" t="s">
        <v>132</v>
      </c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9" t="s">
        <v>18</v>
      </c>
      <c r="D155" s="369" t="s">
        <v>39</v>
      </c>
      <c r="E155" s="379" t="s">
        <v>23</v>
      </c>
      <c r="F155" s="37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38"/>
      <c r="D156" s="338"/>
      <c r="E156" s="380"/>
      <c r="F156" s="38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2" t="s">
        <v>149</v>
      </c>
      <c r="G171" s="383"/>
      <c r="H171" s="383"/>
      <c r="I171" s="383"/>
      <c r="J171" s="383"/>
      <c r="K171" s="383"/>
      <c r="L171" s="383"/>
      <c r="M171" s="383"/>
      <c r="N171" s="38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7" t="s">
        <v>154</v>
      </c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179"/>
      <c r="O173" s="224"/>
    </row>
    <row r="174" spans="2:15" ht="34.5" customHeight="1" thickBot="1">
      <c r="B174" s="210"/>
      <c r="C174" s="385" t="s">
        <v>141</v>
      </c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7"/>
      <c r="O174" s="224"/>
    </row>
    <row r="175" spans="2:15" ht="34.5" customHeight="1" thickBot="1">
      <c r="B175" s="210"/>
      <c r="C175" s="388" t="s">
        <v>123</v>
      </c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90"/>
      <c r="O175" s="224"/>
    </row>
    <row r="176" spans="2:15" ht="34.5" customHeight="1" thickBot="1">
      <c r="B176" s="210"/>
      <c r="C176" s="388" t="s">
        <v>123</v>
      </c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90"/>
      <c r="O176" s="224"/>
    </row>
    <row r="177" spans="2:15" ht="34.5" customHeight="1" thickBot="1">
      <c r="B177" s="210"/>
      <c r="C177" s="388" t="s">
        <v>123</v>
      </c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  <c r="O177" s="224"/>
    </row>
    <row r="178" spans="2:15" ht="34.5" customHeight="1" thickBot="1">
      <c r="B178" s="210"/>
      <c r="C178" s="388" t="s">
        <v>123</v>
      </c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90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7" t="s">
        <v>140</v>
      </c>
      <c r="D180" s="357"/>
      <c r="E180" s="357"/>
      <c r="F180" s="357"/>
      <c r="G180" s="357"/>
      <c r="H180" s="357"/>
      <c r="I180" s="357"/>
      <c r="J180" s="357"/>
      <c r="K180" s="357"/>
      <c r="L180" s="357"/>
      <c r="M180" s="357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9" t="s">
        <v>49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1" t="s">
        <v>31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"/>
    </row>
    <row r="4" spans="1:20" ht="3" customHeight="1" thickBot="1" thickTop="1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"/>
    </row>
    <row r="5" spans="1:19" ht="14.25">
      <c r="A5" s="416" t="s">
        <v>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5"/>
    </row>
    <row r="6" spans="1:20" ht="14.25">
      <c r="A6" s="412" t="s">
        <v>0</v>
      </c>
      <c r="B6" s="413"/>
      <c r="C6" s="411" t="str">
        <f>IF('2b.  Complex Form Data Entry'!G11="","   ",'2b.  Complex Form Data Entry'!G11)</f>
        <v xml:space="preserve">   </v>
      </c>
      <c r="D6" s="411"/>
      <c r="E6" s="411"/>
      <c r="F6" s="411"/>
      <c r="G6" s="411"/>
      <c r="H6" s="411"/>
      <c r="I6" s="411"/>
      <c r="J6" s="41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7" t="s">
        <v>152</v>
      </c>
      <c r="B7" s="408"/>
      <c r="C7" s="418" t="str">
        <f>IF('2b.  Complex Form Data Entry'!G12="","   ",'2b.  Complex Form Data Entry'!G12)</f>
        <v xml:space="preserve">   </v>
      </c>
      <c r="D7" s="418"/>
      <c r="E7" s="418"/>
      <c r="F7" s="418"/>
      <c r="G7" s="418"/>
      <c r="H7" s="418"/>
      <c r="I7" s="418"/>
      <c r="J7" s="41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9" t="s">
        <v>2</v>
      </c>
      <c r="B8" s="410"/>
      <c r="C8" s="292" t="str">
        <f>IF('2b.  Complex Form Data Entry'!G15="","   ",'2b.  Complex Form Data Entry'!G15)</f>
        <v xml:space="preserve">   </v>
      </c>
      <c r="E8" s="292"/>
      <c r="F8" s="410" t="s">
        <v>8</v>
      </c>
      <c r="G8" s="410"/>
      <c r="H8" s="329" t="str">
        <f>IF('2b.  Complex Form Data Entry'!G15=""," ",'2b.  Complex Form Data Entry'!G16)</f>
        <v xml:space="preserve"> </v>
      </c>
      <c r="I8" s="292"/>
      <c r="J8" s="292"/>
      <c r="L8" s="408" t="s">
        <v>10</v>
      </c>
      <c r="M8" s="408"/>
      <c r="N8" s="408"/>
      <c r="O8" s="40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9" t="s">
        <v>3</v>
      </c>
      <c r="B9" s="410"/>
      <c r="C9" s="295"/>
      <c r="D9" s="292"/>
      <c r="E9" s="292"/>
      <c r="F9" s="410" t="s">
        <v>13</v>
      </c>
      <c r="G9" s="410"/>
      <c r="H9" s="292"/>
      <c r="I9" s="292"/>
      <c r="J9" s="292"/>
      <c r="L9" s="408" t="s">
        <v>9</v>
      </c>
      <c r="M9" s="408"/>
      <c r="N9" s="408"/>
      <c r="O9" s="40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7" t="str">
        <f>IF('2b.  Complex Form Data Entry'!G10=""," ",'2b.  Complex Form Data Entry'!G10)</f>
        <v xml:space="preserve"> 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8"/>
      <c r="T10" s="11"/>
    </row>
    <row r="11" spans="1:20" ht="13.5" thickBot="1">
      <c r="A11" s="332"/>
      <c r="B11" s="333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3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1" t="s">
        <v>14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2" t="s">
        <v>32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6" t="s">
        <v>145</v>
      </c>
      <c r="B17" s="426"/>
      <c r="C17" s="426"/>
      <c r="D17" s="426"/>
      <c r="E17" s="460" t="str">
        <f>IF('2b.  Complex Form Data Entry'!G39="N","NA",'2b.  Complex Form Data Entry'!G40)</f>
        <v>NA</v>
      </c>
      <c r="F17" s="461"/>
      <c r="G17" s="462"/>
      <c r="H17" s="458" t="s">
        <v>153</v>
      </c>
      <c r="I17" s="459"/>
      <c r="J17" s="459"/>
      <c r="K17" s="459"/>
      <c r="L17" s="459"/>
      <c r="M17" s="459"/>
      <c r="N17" s="310"/>
      <c r="O17" s="460" t="str">
        <f>IF('2b.  Complex Form Data Entry'!G39="N","NA",'2b.  Complex Form Data Entry'!G41)</f>
        <v>NA</v>
      </c>
      <c r="P17" s="461"/>
      <c r="Q17" s="461"/>
      <c r="R17" s="461"/>
      <c r="S17" s="46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2" t="s">
        <v>33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48" t="str">
        <f>IF('2b.  Complex Form Data Entry'!E80="","   ",'2b.  Complex Form Data Entry'!E80)</f>
        <v xml:space="preserve">   </v>
      </c>
      <c r="B35" s="449"/>
      <c r="C35" s="450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4" t="s">
        <v>55</v>
      </c>
      <c r="C39" s="40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3" t="s">
        <v>26</v>
      </c>
      <c r="C42" s="39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395" t="str">
        <f>IF('2b.  Complex Form Data Entry'!E91="","   ",'2b.  Complex Form Data Entry'!E91)</f>
        <v xml:space="preserve">   </v>
      </c>
      <c r="B45" s="396"/>
      <c r="C45" s="39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3" t="s">
        <v>26</v>
      </c>
      <c r="C52" s="39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395" t="str">
        <f>IF('2b.  Complex Form Data Entry'!E102="","   ",'2b.  Complex Form Data Entry'!E102)</f>
        <v xml:space="preserve">   </v>
      </c>
      <c r="B55" s="396"/>
      <c r="C55" s="39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4" t="s">
        <v>55</v>
      </c>
      <c r="C59" s="40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1" t="s">
        <v>56</v>
      </c>
      <c r="C60" s="39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4" t="s">
        <v>57</v>
      </c>
      <c r="C61" s="40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3" t="s">
        <v>26</v>
      </c>
      <c r="C62" s="39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395" t="str">
        <f>IF('2b.  Complex Form Data Entry'!E113="","   ",'2b.  Complex Form Data Entry'!E113)</f>
        <v xml:space="preserve">   </v>
      </c>
      <c r="B65" s="396"/>
      <c r="C65" s="39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4" t="s">
        <v>55</v>
      </c>
      <c r="C69" s="40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1" t="s">
        <v>56</v>
      </c>
      <c r="C70" s="39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4" t="s">
        <v>57</v>
      </c>
      <c r="C71" s="40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3" t="s">
        <v>26</v>
      </c>
      <c r="C72" s="39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395" t="str">
        <f>IF('2b.  Complex Form Data Entry'!E124="","   ",'2b.  Complex Form Data Entry'!E124)</f>
        <v xml:space="preserve">   </v>
      </c>
      <c r="B75" s="396"/>
      <c r="C75" s="39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404" t="s">
        <v>55</v>
      </c>
      <c r="C79" s="40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91" t="s">
        <v>56</v>
      </c>
      <c r="C80" s="39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404" t="s">
        <v>57</v>
      </c>
      <c r="C81" s="40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393" t="s">
        <v>26</v>
      </c>
      <c r="C82" s="39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395" t="str">
        <f>IF('2b.  Complex Form Data Entry'!E135="","   ",'2b.  Complex Form Data Entry'!E135)</f>
        <v xml:space="preserve">   </v>
      </c>
      <c r="B85" s="396"/>
      <c r="C85" s="39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404" t="s">
        <v>55</v>
      </c>
      <c r="C89" s="40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91" t="s">
        <v>56</v>
      </c>
      <c r="C90" s="39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404" t="s">
        <v>57</v>
      </c>
      <c r="C91" s="40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393" t="s">
        <v>26</v>
      </c>
      <c r="C92" s="39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9" t="s">
        <v>133</v>
      </c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1" t="s">
        <v>31</v>
      </c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1"/>
    </row>
    <row r="100" spans="1:20" ht="3" customHeight="1" thickBot="1" thickTop="1">
      <c r="A100" s="406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1"/>
    </row>
    <row r="101" spans="1:19" ht="14.25">
      <c r="A101" s="416" t="s">
        <v>7</v>
      </c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5"/>
    </row>
    <row r="102" spans="1:20" ht="14.25">
      <c r="A102" s="412" t="s">
        <v>0</v>
      </c>
      <c r="B102" s="413"/>
      <c r="C102" s="411" t="str">
        <f>IF('2b.  Complex Form Data Entry'!G11="","   ",'2b.  Complex Form Data Entry'!G11)</f>
        <v xml:space="preserve">   </v>
      </c>
      <c r="D102" s="411"/>
      <c r="E102" s="411"/>
      <c r="F102" s="411"/>
      <c r="G102" s="411"/>
      <c r="H102" s="411"/>
      <c r="I102" s="411"/>
      <c r="J102" s="41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7" t="s">
        <v>152</v>
      </c>
      <c r="B103" s="408"/>
      <c r="C103" s="418" t="str">
        <f>IF('2b.  Complex Form Data Entry'!G12="","   ",'2b.  Complex Form Data Entry'!G12)</f>
        <v xml:space="preserve">   </v>
      </c>
      <c r="D103" s="418"/>
      <c r="E103" s="418"/>
      <c r="F103" s="418"/>
      <c r="G103" s="418"/>
      <c r="H103" s="418"/>
      <c r="I103" s="418"/>
      <c r="J103" s="41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9" t="s">
        <v>2</v>
      </c>
      <c r="B104" s="410"/>
      <c r="C104" s="298" t="str">
        <f>IF('2b.  Complex Form Data Entry'!G15="","   ",'2b.  Complex Form Data Entry'!G15)</f>
        <v xml:space="preserve">   </v>
      </c>
      <c r="E104" s="298"/>
      <c r="F104" s="410" t="s">
        <v>8</v>
      </c>
      <c r="G104" s="410"/>
      <c r="H104" s="329" t="str">
        <f>IF('2b.  Complex Form Data Entry'!G15=""," ",'2b.  Complex Form Data Entry'!G16)</f>
        <v xml:space="preserve"> </v>
      </c>
      <c r="I104" s="298"/>
      <c r="J104" s="298"/>
      <c r="L104" s="408" t="s">
        <v>10</v>
      </c>
      <c r="M104" s="408"/>
      <c r="N104" s="408"/>
      <c r="O104" s="40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9" t="s">
        <v>3</v>
      </c>
      <c r="B105" s="410"/>
      <c r="C105" s="300"/>
      <c r="D105" s="298"/>
      <c r="E105" s="298"/>
      <c r="F105" s="410" t="s">
        <v>13</v>
      </c>
      <c r="G105" s="410"/>
      <c r="H105" s="298"/>
      <c r="I105" s="298"/>
      <c r="J105" s="298"/>
      <c r="L105" s="408" t="s">
        <v>9</v>
      </c>
      <c r="M105" s="408"/>
      <c r="N105" s="408"/>
      <c r="O105" s="40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7" t="str">
        <f>IF('2b.  Complex Form Data Entry'!G10=""," ",'2b.  Complex Form Data Entry'!G10)</f>
        <v xml:space="preserve"> </v>
      </c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8"/>
      <c r="T106" s="11"/>
    </row>
    <row r="107" spans="1:20" ht="13.5" thickBot="1">
      <c r="A107" s="332"/>
      <c r="B107" s="333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30"/>
      <c r="T107" s="11"/>
    </row>
    <row r="108" spans="1:20" ht="18.75" customHeight="1" thickBot="1" thickTop="1">
      <c r="A108" s="420" t="s">
        <v>15</v>
      </c>
      <c r="B108" s="420"/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8" t="s">
        <v>18</v>
      </c>
      <c r="B112" s="399"/>
      <c r="C112" s="400"/>
      <c r="D112" s="432" t="s">
        <v>19</v>
      </c>
      <c r="E112" s="432" t="s">
        <v>5</v>
      </c>
      <c r="F112" s="451" t="s">
        <v>104</v>
      </c>
      <c r="G112" s="432" t="s">
        <v>11</v>
      </c>
      <c r="H112" s="442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3" t="str">
        <f>CONCATENATE(L34," Appropriation Change")</f>
        <v>2019 / 2020 Appropriation Change</v>
      </c>
      <c r="O112" s="303"/>
      <c r="P112" s="303"/>
      <c r="Q112" s="303"/>
      <c r="R112" s="438" t="s">
        <v>138</v>
      </c>
      <c r="S112" s="439"/>
      <c r="T112" s="42"/>
    </row>
    <row r="113" spans="1:20" ht="37.5" customHeight="1" thickBot="1">
      <c r="A113" s="401"/>
      <c r="B113" s="402"/>
      <c r="C113" s="403"/>
      <c r="D113" s="433"/>
      <c r="E113" s="433"/>
      <c r="F113" s="452"/>
      <c r="G113" s="433"/>
      <c r="H113" s="443"/>
      <c r="I113" s="316"/>
      <c r="J113" s="191" t="s">
        <v>24</v>
      </c>
      <c r="K113" s="287" t="str">
        <f>'2b.  Complex Form Data Entry'!H156</f>
        <v>Allocation Change</v>
      </c>
      <c r="L113" s="454"/>
      <c r="O113" s="303"/>
      <c r="P113" s="303"/>
      <c r="Q113" s="303"/>
      <c r="R113" s="440"/>
      <c r="S113" s="44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7">
        <f>'2b.  Complex Form Data Entry'!J157</f>
        <v>0</v>
      </c>
      <c r="S114" s="468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7">
        <f>'2b.  Complex Form Data Entry'!J158</f>
        <v>0</v>
      </c>
      <c r="S115" s="468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7">
        <f>'2b.  Complex Form Data Entry'!J159</f>
        <v>0</v>
      </c>
      <c r="S116" s="468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7">
        <f>'2b.  Complex Form Data Entry'!J160</f>
        <v>0</v>
      </c>
      <c r="S117" s="468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7">
        <f>'2b.  Complex Form Data Entry'!J161</f>
        <v>0</v>
      </c>
      <c r="S118" s="468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7">
        <f>'2b.  Complex Form Data Entry'!J162</f>
        <v>0</v>
      </c>
      <c r="S119" s="468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9">
        <f>SUM(R114:S119)</f>
        <v>0</v>
      </c>
      <c r="S120" s="47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4" t="str">
        <f>IF('2b.  Complex Form Data Entry'!G39="Y","See note 5 below.",'2b.  Complex Form Data Entry'!D43)</f>
        <v>An NPV analysis was not performed because …</v>
      </c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5"/>
    </row>
    <row r="124" spans="1:20" ht="14.25">
      <c r="A124" s="68" t="s">
        <v>112</v>
      </c>
      <c r="B124" s="431" t="s">
        <v>150</v>
      </c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5"/>
    </row>
    <row r="125" spans="1:20" ht="14.25" customHeight="1">
      <c r="A125" s="69" t="s">
        <v>52</v>
      </c>
      <c r="B125" s="466" t="s">
        <v>116</v>
      </c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5"/>
    </row>
    <row r="126" spans="1:20" ht="16.5" customHeight="1">
      <c r="A126" s="69" t="s">
        <v>113</v>
      </c>
      <c r="B126" s="465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5"/>
    </row>
    <row r="127" spans="1:20" ht="14.25" customHeight="1">
      <c r="A127" s="67" t="s">
        <v>114</v>
      </c>
      <c r="B127" s="46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5"/>
    </row>
    <row r="128" spans="1:20" ht="16.5" customHeight="1">
      <c r="A128" s="67" t="s">
        <v>118</v>
      </c>
      <c r="B128" s="464" t="s">
        <v>111</v>
      </c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5"/>
    </row>
    <row r="129" spans="1:19" ht="14.25" customHeight="1">
      <c r="A129" s="67"/>
      <c r="B129" s="445" t="str">
        <f>'2b.  Complex Form Data Entry'!C174</f>
        <v>-</v>
      </c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</row>
    <row r="130" spans="1:19" ht="14.25">
      <c r="A130" s="67"/>
      <c r="B130" s="445" t="str">
        <f>'2b.  Complex Form Data Entry'!C175</f>
        <v xml:space="preserve">- </v>
      </c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</row>
    <row r="131" spans="1:19" ht="12.75" customHeight="1">
      <c r="A131" s="67"/>
      <c r="B131" s="445" t="str">
        <f>'2b.  Complex Form Data Entry'!C176</f>
        <v xml:space="preserve">- </v>
      </c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</row>
    <row r="132" spans="1:19" ht="15" customHeight="1">
      <c r="A132" s="67"/>
      <c r="B132" s="445" t="str">
        <f>'2b.  Complex Form Data Entry'!C177</f>
        <v xml:space="preserve">- </v>
      </c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</row>
    <row r="133" spans="1:20" ht="14.25">
      <c r="A133" s="67"/>
      <c r="B133" s="445" t="str">
        <f>'2b.  Complex Form Data Entry'!C178</f>
        <v xml:space="preserve">- 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5"/>
    </row>
    <row r="134" spans="1:19" ht="14.25">
      <c r="A134" s="67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</row>
    <row r="135" spans="1:19" ht="13.5">
      <c r="A135" t="str">
        <f>IF('2b.  Complex Form Data Entry'!C181=""," ","6.")</f>
        <v xml:space="preserve"> </v>
      </c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</row>
    <row r="136" spans="1:19" ht="13.5">
      <c r="A136" s="69"/>
      <c r="B136" s="445"/>
      <c r="C136" s="445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</row>
    <row r="137" spans="1:19" ht="13.5">
      <c r="A137" s="69"/>
      <c r="B137" s="445"/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YQKKTEHHRR7V-1353-4178</_dlc_DocId>
    <_dlc_DocIdUrl xmlns="cfc4bdfe-72e7-4bcf-8777-527aa6965755">
      <Url>https://kc1-portal38.sharepoint.com/FMD/Legislation2015/_layouts/15/DocIdRedir.aspx?ID=YQKKTEHHRR7V-1353-4178</Url>
      <Description>YQKKTEHHRR7V-1353-4178</Description>
    </_dlc_DocIdUrl>
  </documentManagement>
</p:properties>
</file>

<file path=customXml/itemProps1.xml><?xml version="1.0" encoding="utf-8"?>
<ds:datastoreItem xmlns:ds="http://schemas.openxmlformats.org/officeDocument/2006/customXml" ds:itemID="{41A68AF0-EFCD-4FDB-B925-002EBA140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cfc4bdfe-72e7-4bcf-8777-527aa6965755"/>
    <ds:schemaRef ds:uri="http://purl.org/dc/elements/1.1/"/>
    <ds:schemaRef ds:uri="http://schemas.microsoft.com/office/2006/metadata/properties"/>
    <ds:schemaRef ds:uri="1ff4bbbe-e948-4d8f-bbf3-024ce416f1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2020-06-05T22:22:11Z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ca9840d4-3de6-465d-a2c7-88da1bd64fea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